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OCFO Audit\"/>
    </mc:Choice>
  </mc:AlternateContent>
  <bookViews>
    <workbookView xWindow="0" yWindow="0" windowWidth="19200" windowHeight="6760"/>
  </bookViews>
  <sheets>
    <sheet name="vglr001_15410746" sheetId="1" r:id="rId1"/>
  </sheets>
  <definedNames>
    <definedName name="_xlnm._FilterDatabase" localSheetId="0" hidden="1">vglr001_15410746!$A$10:$H$1327</definedName>
  </definedNames>
  <calcPr calcId="0"/>
</workbook>
</file>

<file path=xl/calcChain.xml><?xml version="1.0" encoding="utf-8"?>
<calcChain xmlns="http://schemas.openxmlformats.org/spreadsheetml/2006/main">
  <c r="B11" i="1" l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B375" i="1"/>
  <c r="C375" i="1"/>
  <c r="D375" i="1"/>
  <c r="B376" i="1"/>
  <c r="C376" i="1"/>
  <c r="D376" i="1"/>
  <c r="B377" i="1"/>
  <c r="C377" i="1"/>
  <c r="D377" i="1"/>
  <c r="B378" i="1"/>
  <c r="C378" i="1"/>
  <c r="D378" i="1"/>
  <c r="B379" i="1"/>
  <c r="C379" i="1"/>
  <c r="D379" i="1"/>
  <c r="B380" i="1"/>
  <c r="C380" i="1"/>
  <c r="D380" i="1"/>
  <c r="B381" i="1"/>
  <c r="C381" i="1"/>
  <c r="D381" i="1"/>
  <c r="B382" i="1"/>
  <c r="C382" i="1"/>
  <c r="D382" i="1"/>
  <c r="B383" i="1"/>
  <c r="C383" i="1"/>
  <c r="D383" i="1"/>
  <c r="B384" i="1"/>
  <c r="C384" i="1"/>
  <c r="D384" i="1"/>
  <c r="B385" i="1"/>
  <c r="C385" i="1"/>
  <c r="D385" i="1"/>
  <c r="B386" i="1"/>
  <c r="C386" i="1"/>
  <c r="D386" i="1"/>
  <c r="B387" i="1"/>
  <c r="C387" i="1"/>
  <c r="D387" i="1"/>
  <c r="B388" i="1"/>
  <c r="C388" i="1"/>
  <c r="D388" i="1"/>
  <c r="B389" i="1"/>
  <c r="C389" i="1"/>
  <c r="D389" i="1"/>
  <c r="B390" i="1"/>
  <c r="C390" i="1"/>
  <c r="D390" i="1"/>
  <c r="B391" i="1"/>
  <c r="C391" i="1"/>
  <c r="D391" i="1"/>
  <c r="B392" i="1"/>
  <c r="C392" i="1"/>
  <c r="D392" i="1"/>
  <c r="B393" i="1"/>
  <c r="C393" i="1"/>
  <c r="D393" i="1"/>
  <c r="B394" i="1"/>
  <c r="C394" i="1"/>
  <c r="D394" i="1"/>
  <c r="B395" i="1"/>
  <c r="C395" i="1"/>
  <c r="D395" i="1"/>
  <c r="B396" i="1"/>
  <c r="C396" i="1"/>
  <c r="D396" i="1"/>
  <c r="B397" i="1"/>
  <c r="C397" i="1"/>
  <c r="D397" i="1"/>
  <c r="B398" i="1"/>
  <c r="C398" i="1"/>
  <c r="D398" i="1"/>
  <c r="B399" i="1"/>
  <c r="C399" i="1"/>
  <c r="D399" i="1"/>
  <c r="B400" i="1"/>
  <c r="C400" i="1"/>
  <c r="D400" i="1"/>
  <c r="B401" i="1"/>
  <c r="C401" i="1"/>
  <c r="D401" i="1"/>
  <c r="B402" i="1"/>
  <c r="C402" i="1"/>
  <c r="D402" i="1"/>
  <c r="B403" i="1"/>
  <c r="C403" i="1"/>
  <c r="D403" i="1"/>
  <c r="B404" i="1"/>
  <c r="C404" i="1"/>
  <c r="D404" i="1"/>
  <c r="B405" i="1"/>
  <c r="C405" i="1"/>
  <c r="D405" i="1"/>
  <c r="B406" i="1"/>
  <c r="C406" i="1"/>
  <c r="D406" i="1"/>
  <c r="B407" i="1"/>
  <c r="C407" i="1"/>
  <c r="D407" i="1"/>
  <c r="B408" i="1"/>
  <c r="C408" i="1"/>
  <c r="D408" i="1"/>
  <c r="B409" i="1"/>
  <c r="C409" i="1"/>
  <c r="D409" i="1"/>
  <c r="B410" i="1"/>
  <c r="C410" i="1"/>
  <c r="D410" i="1"/>
  <c r="B411" i="1"/>
  <c r="C411" i="1"/>
  <c r="D411" i="1"/>
  <c r="B412" i="1"/>
  <c r="C412" i="1"/>
  <c r="D412" i="1"/>
  <c r="B413" i="1"/>
  <c r="C413" i="1"/>
  <c r="D413" i="1"/>
  <c r="B414" i="1"/>
  <c r="C414" i="1"/>
  <c r="D414" i="1"/>
  <c r="B415" i="1"/>
  <c r="C415" i="1"/>
  <c r="D415" i="1"/>
  <c r="B416" i="1"/>
  <c r="C416" i="1"/>
  <c r="D416" i="1"/>
  <c r="B417" i="1"/>
  <c r="C417" i="1"/>
  <c r="D417" i="1"/>
  <c r="B418" i="1"/>
  <c r="C418" i="1"/>
  <c r="D418" i="1"/>
  <c r="B419" i="1"/>
  <c r="C419" i="1"/>
  <c r="D419" i="1"/>
  <c r="B420" i="1"/>
  <c r="C420" i="1"/>
  <c r="D420" i="1"/>
  <c r="B421" i="1"/>
  <c r="C421" i="1"/>
  <c r="D421" i="1"/>
  <c r="B422" i="1"/>
  <c r="C422" i="1"/>
  <c r="D422" i="1"/>
  <c r="B423" i="1"/>
  <c r="C423" i="1"/>
  <c r="D423" i="1"/>
  <c r="B424" i="1"/>
  <c r="C424" i="1"/>
  <c r="D424" i="1"/>
  <c r="B425" i="1"/>
  <c r="C425" i="1"/>
  <c r="D425" i="1"/>
  <c r="B426" i="1"/>
  <c r="C426" i="1"/>
  <c r="D426" i="1"/>
  <c r="B427" i="1"/>
  <c r="C427" i="1"/>
  <c r="D427" i="1"/>
  <c r="B428" i="1"/>
  <c r="C428" i="1"/>
  <c r="D428" i="1"/>
  <c r="B429" i="1"/>
  <c r="C429" i="1"/>
  <c r="D429" i="1"/>
  <c r="B430" i="1"/>
  <c r="C430" i="1"/>
  <c r="D430" i="1"/>
  <c r="B431" i="1"/>
  <c r="C431" i="1"/>
  <c r="D431" i="1"/>
  <c r="B432" i="1"/>
  <c r="C432" i="1"/>
  <c r="D432" i="1"/>
  <c r="B433" i="1"/>
  <c r="C433" i="1"/>
  <c r="D433" i="1"/>
  <c r="B434" i="1"/>
  <c r="C434" i="1"/>
  <c r="D434" i="1"/>
  <c r="B435" i="1"/>
  <c r="C435" i="1"/>
  <c r="D435" i="1"/>
  <c r="B436" i="1"/>
  <c r="C436" i="1"/>
  <c r="D436" i="1"/>
  <c r="B437" i="1"/>
  <c r="C437" i="1"/>
  <c r="D437" i="1"/>
  <c r="B438" i="1"/>
  <c r="C438" i="1"/>
  <c r="D438" i="1"/>
  <c r="B439" i="1"/>
  <c r="C439" i="1"/>
  <c r="D439" i="1"/>
  <c r="B440" i="1"/>
  <c r="C440" i="1"/>
  <c r="D440" i="1"/>
  <c r="B441" i="1"/>
  <c r="C441" i="1"/>
  <c r="D441" i="1"/>
  <c r="B442" i="1"/>
  <c r="C442" i="1"/>
  <c r="D442" i="1"/>
  <c r="B443" i="1"/>
  <c r="C443" i="1"/>
  <c r="D443" i="1"/>
  <c r="B444" i="1"/>
  <c r="C444" i="1"/>
  <c r="D444" i="1"/>
  <c r="B445" i="1"/>
  <c r="C445" i="1"/>
  <c r="D445" i="1"/>
  <c r="B446" i="1"/>
  <c r="C446" i="1"/>
  <c r="D446" i="1"/>
  <c r="B447" i="1"/>
  <c r="C447" i="1"/>
  <c r="D447" i="1"/>
  <c r="B448" i="1"/>
  <c r="C448" i="1"/>
  <c r="D448" i="1"/>
  <c r="B449" i="1"/>
  <c r="C449" i="1"/>
  <c r="D449" i="1"/>
  <c r="B450" i="1"/>
  <c r="C450" i="1"/>
  <c r="D450" i="1"/>
  <c r="B451" i="1"/>
  <c r="C451" i="1"/>
  <c r="D451" i="1"/>
  <c r="B452" i="1"/>
  <c r="C452" i="1"/>
  <c r="D452" i="1"/>
  <c r="B453" i="1"/>
  <c r="C453" i="1"/>
  <c r="D453" i="1"/>
  <c r="B454" i="1"/>
  <c r="C454" i="1"/>
  <c r="D454" i="1"/>
  <c r="B455" i="1"/>
  <c r="C455" i="1"/>
  <c r="D455" i="1"/>
  <c r="B456" i="1"/>
  <c r="C456" i="1"/>
  <c r="D456" i="1"/>
  <c r="B457" i="1"/>
  <c r="C457" i="1"/>
  <c r="D457" i="1"/>
  <c r="B458" i="1"/>
  <c r="C458" i="1"/>
  <c r="D458" i="1"/>
  <c r="B459" i="1"/>
  <c r="C459" i="1"/>
  <c r="D459" i="1"/>
  <c r="B460" i="1"/>
  <c r="C460" i="1"/>
  <c r="D460" i="1"/>
  <c r="B461" i="1"/>
  <c r="C461" i="1"/>
  <c r="D461" i="1"/>
  <c r="B462" i="1"/>
  <c r="C462" i="1"/>
  <c r="D462" i="1"/>
  <c r="B463" i="1"/>
  <c r="C463" i="1"/>
  <c r="D463" i="1"/>
  <c r="B464" i="1"/>
  <c r="C464" i="1"/>
  <c r="D464" i="1"/>
  <c r="B465" i="1"/>
  <c r="C465" i="1"/>
  <c r="D465" i="1"/>
  <c r="B466" i="1"/>
  <c r="C466" i="1"/>
  <c r="D466" i="1"/>
  <c r="B467" i="1"/>
  <c r="C467" i="1"/>
  <c r="D467" i="1"/>
  <c r="B468" i="1"/>
  <c r="C468" i="1"/>
  <c r="D468" i="1"/>
  <c r="B469" i="1"/>
  <c r="C469" i="1"/>
  <c r="D469" i="1"/>
  <c r="B470" i="1"/>
  <c r="C470" i="1"/>
  <c r="D470" i="1"/>
  <c r="B471" i="1"/>
  <c r="C471" i="1"/>
  <c r="D471" i="1"/>
  <c r="B472" i="1"/>
  <c r="C472" i="1"/>
  <c r="D472" i="1"/>
  <c r="B473" i="1"/>
  <c r="C473" i="1"/>
  <c r="D473" i="1"/>
  <c r="B474" i="1"/>
  <c r="C474" i="1"/>
  <c r="D474" i="1"/>
  <c r="B475" i="1"/>
  <c r="C475" i="1"/>
  <c r="D475" i="1"/>
  <c r="B476" i="1"/>
  <c r="C476" i="1"/>
  <c r="D476" i="1"/>
  <c r="B477" i="1"/>
  <c r="C477" i="1"/>
  <c r="D477" i="1"/>
  <c r="B478" i="1"/>
  <c r="C478" i="1"/>
  <c r="D478" i="1"/>
  <c r="B479" i="1"/>
  <c r="C479" i="1"/>
  <c r="D479" i="1"/>
  <c r="B480" i="1"/>
  <c r="C480" i="1"/>
  <c r="D480" i="1"/>
  <c r="B481" i="1"/>
  <c r="C481" i="1"/>
  <c r="D481" i="1"/>
  <c r="B482" i="1"/>
  <c r="C482" i="1"/>
  <c r="D482" i="1"/>
  <c r="B483" i="1"/>
  <c r="C483" i="1"/>
  <c r="D483" i="1"/>
  <c r="B484" i="1"/>
  <c r="C484" i="1"/>
  <c r="D484" i="1"/>
  <c r="B485" i="1"/>
  <c r="C485" i="1"/>
  <c r="D485" i="1"/>
  <c r="B486" i="1"/>
  <c r="C486" i="1"/>
  <c r="D486" i="1"/>
  <c r="B487" i="1"/>
  <c r="C487" i="1"/>
  <c r="D487" i="1"/>
  <c r="B488" i="1"/>
  <c r="C488" i="1"/>
  <c r="D488" i="1"/>
  <c r="B489" i="1"/>
  <c r="C489" i="1"/>
  <c r="D489" i="1"/>
  <c r="B490" i="1"/>
  <c r="C490" i="1"/>
  <c r="D490" i="1"/>
  <c r="B491" i="1"/>
  <c r="C491" i="1"/>
  <c r="D491" i="1"/>
  <c r="B492" i="1"/>
  <c r="C492" i="1"/>
  <c r="D492" i="1"/>
  <c r="B493" i="1"/>
  <c r="C493" i="1"/>
  <c r="D493" i="1"/>
  <c r="B494" i="1"/>
  <c r="C494" i="1"/>
  <c r="D494" i="1"/>
  <c r="B495" i="1"/>
  <c r="C495" i="1"/>
  <c r="D495" i="1"/>
  <c r="B496" i="1"/>
  <c r="C496" i="1"/>
  <c r="D496" i="1"/>
  <c r="B497" i="1"/>
  <c r="C497" i="1"/>
  <c r="D497" i="1"/>
  <c r="B498" i="1"/>
  <c r="C498" i="1"/>
  <c r="D498" i="1"/>
  <c r="B499" i="1"/>
  <c r="C499" i="1"/>
  <c r="D499" i="1"/>
  <c r="B500" i="1"/>
  <c r="C500" i="1"/>
  <c r="D500" i="1"/>
  <c r="B501" i="1"/>
  <c r="C501" i="1"/>
  <c r="D501" i="1"/>
  <c r="B502" i="1"/>
  <c r="C502" i="1"/>
  <c r="D502" i="1"/>
  <c r="B503" i="1"/>
  <c r="C503" i="1"/>
  <c r="D503" i="1"/>
  <c r="B504" i="1"/>
  <c r="C504" i="1"/>
  <c r="D504" i="1"/>
  <c r="B505" i="1"/>
  <c r="C505" i="1"/>
  <c r="D505" i="1"/>
  <c r="B506" i="1"/>
  <c r="C506" i="1"/>
  <c r="D506" i="1"/>
  <c r="B507" i="1"/>
  <c r="C507" i="1"/>
  <c r="D507" i="1"/>
  <c r="B508" i="1"/>
  <c r="C508" i="1"/>
  <c r="D508" i="1"/>
  <c r="B509" i="1"/>
  <c r="C509" i="1"/>
  <c r="D509" i="1"/>
  <c r="B510" i="1"/>
  <c r="C510" i="1"/>
  <c r="D510" i="1"/>
  <c r="B511" i="1"/>
  <c r="C511" i="1"/>
  <c r="D511" i="1"/>
  <c r="B512" i="1"/>
  <c r="C512" i="1"/>
  <c r="D512" i="1"/>
  <c r="B513" i="1"/>
  <c r="C513" i="1"/>
  <c r="D513" i="1"/>
  <c r="B514" i="1"/>
  <c r="C514" i="1"/>
  <c r="D514" i="1"/>
  <c r="B515" i="1"/>
  <c r="C515" i="1"/>
  <c r="D515" i="1"/>
  <c r="B516" i="1"/>
  <c r="C516" i="1"/>
  <c r="D516" i="1"/>
  <c r="B517" i="1"/>
  <c r="C517" i="1"/>
  <c r="D517" i="1"/>
  <c r="B518" i="1"/>
  <c r="C518" i="1"/>
  <c r="D518" i="1"/>
  <c r="B519" i="1"/>
  <c r="C519" i="1"/>
  <c r="D519" i="1"/>
  <c r="B520" i="1"/>
  <c r="C520" i="1"/>
  <c r="D520" i="1"/>
  <c r="B521" i="1"/>
  <c r="C521" i="1"/>
  <c r="D521" i="1"/>
  <c r="B522" i="1"/>
  <c r="C522" i="1"/>
  <c r="D522" i="1"/>
  <c r="B523" i="1"/>
  <c r="C523" i="1"/>
  <c r="D523" i="1"/>
  <c r="B524" i="1"/>
  <c r="C524" i="1"/>
  <c r="D524" i="1"/>
  <c r="B525" i="1"/>
  <c r="C525" i="1"/>
  <c r="D525" i="1"/>
  <c r="B526" i="1"/>
  <c r="C526" i="1"/>
  <c r="D526" i="1"/>
  <c r="B527" i="1"/>
  <c r="C527" i="1"/>
  <c r="D527" i="1"/>
  <c r="B528" i="1"/>
  <c r="C528" i="1"/>
  <c r="D528" i="1"/>
  <c r="B529" i="1"/>
  <c r="C529" i="1"/>
  <c r="D529" i="1"/>
  <c r="B530" i="1"/>
  <c r="C530" i="1"/>
  <c r="D530" i="1"/>
  <c r="B531" i="1"/>
  <c r="C531" i="1"/>
  <c r="D531" i="1"/>
  <c r="B532" i="1"/>
  <c r="C532" i="1"/>
  <c r="D532" i="1"/>
  <c r="B533" i="1"/>
  <c r="C533" i="1"/>
  <c r="D533" i="1"/>
  <c r="B534" i="1"/>
  <c r="C534" i="1"/>
  <c r="D534" i="1"/>
  <c r="B535" i="1"/>
  <c r="C535" i="1"/>
  <c r="D535" i="1"/>
  <c r="B536" i="1"/>
  <c r="C536" i="1"/>
  <c r="D536" i="1"/>
  <c r="B537" i="1"/>
  <c r="C537" i="1"/>
  <c r="D537" i="1"/>
  <c r="B538" i="1"/>
  <c r="C538" i="1"/>
  <c r="D538" i="1"/>
  <c r="B539" i="1"/>
  <c r="C539" i="1"/>
  <c r="D539" i="1"/>
  <c r="B540" i="1"/>
  <c r="C540" i="1"/>
  <c r="D540" i="1"/>
  <c r="B541" i="1"/>
  <c r="C541" i="1"/>
  <c r="D541" i="1"/>
  <c r="B542" i="1"/>
  <c r="C542" i="1"/>
  <c r="D542" i="1"/>
  <c r="B543" i="1"/>
  <c r="C543" i="1"/>
  <c r="D543" i="1"/>
  <c r="B544" i="1"/>
  <c r="C544" i="1"/>
  <c r="D544" i="1"/>
  <c r="B545" i="1"/>
  <c r="C545" i="1"/>
  <c r="D545" i="1"/>
  <c r="B546" i="1"/>
  <c r="C546" i="1"/>
  <c r="D546" i="1"/>
  <c r="B547" i="1"/>
  <c r="C547" i="1"/>
  <c r="D547" i="1"/>
  <c r="B548" i="1"/>
  <c r="C548" i="1"/>
  <c r="D548" i="1"/>
  <c r="B549" i="1"/>
  <c r="C549" i="1"/>
  <c r="D549" i="1"/>
  <c r="B550" i="1"/>
  <c r="C550" i="1"/>
  <c r="D550" i="1"/>
  <c r="B551" i="1"/>
  <c r="C551" i="1"/>
  <c r="D551" i="1"/>
  <c r="B552" i="1"/>
  <c r="C552" i="1"/>
  <c r="D552" i="1"/>
  <c r="B553" i="1"/>
  <c r="C553" i="1"/>
  <c r="D553" i="1"/>
  <c r="B554" i="1"/>
  <c r="C554" i="1"/>
  <c r="D554" i="1"/>
  <c r="B555" i="1"/>
  <c r="C555" i="1"/>
  <c r="D555" i="1"/>
  <c r="B556" i="1"/>
  <c r="C556" i="1"/>
  <c r="D556" i="1"/>
  <c r="B557" i="1"/>
  <c r="C557" i="1"/>
  <c r="D557" i="1"/>
  <c r="B558" i="1"/>
  <c r="C558" i="1"/>
  <c r="D558" i="1"/>
  <c r="B559" i="1"/>
  <c r="C559" i="1"/>
  <c r="D559" i="1"/>
  <c r="B560" i="1"/>
  <c r="C560" i="1"/>
  <c r="D560" i="1"/>
  <c r="B561" i="1"/>
  <c r="C561" i="1"/>
  <c r="D561" i="1"/>
  <c r="B562" i="1"/>
  <c r="C562" i="1"/>
  <c r="D562" i="1"/>
  <c r="B563" i="1"/>
  <c r="C563" i="1"/>
  <c r="D563" i="1"/>
  <c r="B564" i="1"/>
  <c r="C564" i="1"/>
  <c r="D564" i="1"/>
  <c r="B565" i="1"/>
  <c r="C565" i="1"/>
  <c r="D565" i="1"/>
  <c r="B566" i="1"/>
  <c r="C566" i="1"/>
  <c r="D566" i="1"/>
  <c r="B567" i="1"/>
  <c r="C567" i="1"/>
  <c r="D567" i="1"/>
  <c r="B568" i="1"/>
  <c r="C568" i="1"/>
  <c r="D568" i="1"/>
  <c r="B569" i="1"/>
  <c r="C569" i="1"/>
  <c r="D569" i="1"/>
  <c r="B570" i="1"/>
  <c r="C570" i="1"/>
  <c r="D570" i="1"/>
  <c r="B571" i="1"/>
  <c r="C571" i="1"/>
  <c r="D571" i="1"/>
  <c r="B572" i="1"/>
  <c r="C572" i="1"/>
  <c r="D572" i="1"/>
  <c r="B573" i="1"/>
  <c r="C573" i="1"/>
  <c r="D573" i="1"/>
  <c r="B574" i="1"/>
  <c r="C574" i="1"/>
  <c r="D574" i="1"/>
  <c r="B575" i="1"/>
  <c r="C575" i="1"/>
  <c r="D575" i="1"/>
  <c r="B576" i="1"/>
  <c r="C576" i="1"/>
  <c r="D576" i="1"/>
  <c r="B577" i="1"/>
  <c r="C577" i="1"/>
  <c r="D577" i="1"/>
  <c r="B578" i="1"/>
  <c r="C578" i="1"/>
  <c r="D578" i="1"/>
  <c r="B579" i="1"/>
  <c r="C579" i="1"/>
  <c r="D579" i="1"/>
  <c r="B580" i="1"/>
  <c r="C580" i="1"/>
  <c r="D580" i="1"/>
  <c r="B581" i="1"/>
  <c r="C581" i="1"/>
  <c r="D581" i="1"/>
  <c r="B582" i="1"/>
  <c r="C582" i="1"/>
  <c r="D582" i="1"/>
  <c r="B583" i="1"/>
  <c r="C583" i="1"/>
  <c r="D583" i="1"/>
  <c r="B584" i="1"/>
  <c r="C584" i="1"/>
  <c r="D584" i="1"/>
  <c r="B585" i="1"/>
  <c r="C585" i="1"/>
  <c r="D585" i="1"/>
  <c r="B586" i="1"/>
  <c r="C586" i="1"/>
  <c r="D586" i="1"/>
  <c r="B587" i="1"/>
  <c r="C587" i="1"/>
  <c r="D587" i="1"/>
  <c r="B588" i="1"/>
  <c r="C588" i="1"/>
  <c r="D588" i="1"/>
  <c r="B589" i="1"/>
  <c r="C589" i="1"/>
  <c r="D589" i="1"/>
  <c r="B590" i="1"/>
  <c r="C590" i="1"/>
  <c r="D590" i="1"/>
  <c r="B591" i="1"/>
  <c r="C591" i="1"/>
  <c r="D591" i="1"/>
  <c r="B592" i="1"/>
  <c r="C592" i="1"/>
  <c r="D592" i="1"/>
  <c r="B593" i="1"/>
  <c r="C593" i="1"/>
  <c r="D593" i="1"/>
  <c r="B594" i="1"/>
  <c r="C594" i="1"/>
  <c r="D594" i="1"/>
  <c r="B595" i="1"/>
  <c r="C595" i="1"/>
  <c r="D595" i="1"/>
  <c r="B596" i="1"/>
  <c r="C596" i="1"/>
  <c r="D596" i="1"/>
  <c r="B597" i="1"/>
  <c r="C597" i="1"/>
  <c r="D597" i="1"/>
  <c r="B598" i="1"/>
  <c r="C598" i="1"/>
  <c r="D598" i="1"/>
  <c r="B599" i="1"/>
  <c r="C599" i="1"/>
  <c r="D599" i="1"/>
  <c r="B600" i="1"/>
  <c r="C600" i="1"/>
  <c r="D600" i="1"/>
  <c r="B601" i="1"/>
  <c r="C601" i="1"/>
  <c r="D601" i="1"/>
  <c r="B602" i="1"/>
  <c r="C602" i="1"/>
  <c r="D602" i="1"/>
  <c r="B603" i="1"/>
  <c r="C603" i="1"/>
  <c r="D603" i="1"/>
  <c r="B604" i="1"/>
  <c r="C604" i="1"/>
  <c r="D604" i="1"/>
  <c r="B605" i="1"/>
  <c r="C605" i="1"/>
  <c r="D605" i="1"/>
  <c r="B606" i="1"/>
  <c r="C606" i="1"/>
  <c r="D606" i="1"/>
  <c r="B607" i="1"/>
  <c r="C607" i="1"/>
  <c r="D607" i="1"/>
  <c r="B608" i="1"/>
  <c r="C608" i="1"/>
  <c r="D608" i="1"/>
  <c r="B609" i="1"/>
  <c r="C609" i="1"/>
  <c r="D609" i="1"/>
  <c r="B610" i="1"/>
  <c r="C610" i="1"/>
  <c r="D610" i="1"/>
  <c r="B611" i="1"/>
  <c r="C611" i="1"/>
  <c r="D611" i="1"/>
  <c r="B612" i="1"/>
  <c r="C612" i="1"/>
  <c r="D612" i="1"/>
  <c r="B613" i="1"/>
  <c r="C613" i="1"/>
  <c r="D613" i="1"/>
  <c r="B614" i="1"/>
  <c r="C614" i="1"/>
  <c r="D614" i="1"/>
  <c r="B615" i="1"/>
  <c r="C615" i="1"/>
  <c r="D615" i="1"/>
  <c r="B616" i="1"/>
  <c r="C616" i="1"/>
  <c r="D616" i="1"/>
  <c r="B617" i="1"/>
  <c r="C617" i="1"/>
  <c r="D617" i="1"/>
  <c r="B618" i="1"/>
  <c r="C618" i="1"/>
  <c r="D618" i="1"/>
  <c r="B619" i="1"/>
  <c r="C619" i="1"/>
  <c r="D619" i="1"/>
  <c r="B620" i="1"/>
  <c r="C620" i="1"/>
  <c r="D620" i="1"/>
  <c r="B621" i="1"/>
  <c r="C621" i="1"/>
  <c r="D621" i="1"/>
  <c r="B622" i="1"/>
  <c r="C622" i="1"/>
  <c r="D622" i="1"/>
  <c r="B623" i="1"/>
  <c r="C623" i="1"/>
  <c r="D623" i="1"/>
  <c r="B624" i="1"/>
  <c r="C624" i="1"/>
  <c r="D624" i="1"/>
  <c r="B625" i="1"/>
  <c r="C625" i="1"/>
  <c r="D625" i="1"/>
  <c r="B626" i="1"/>
  <c r="C626" i="1"/>
  <c r="D626" i="1"/>
  <c r="B627" i="1"/>
  <c r="C627" i="1"/>
  <c r="D627" i="1"/>
  <c r="B628" i="1"/>
  <c r="C628" i="1"/>
  <c r="D628" i="1"/>
  <c r="B629" i="1"/>
  <c r="C629" i="1"/>
  <c r="D629" i="1"/>
  <c r="B630" i="1"/>
  <c r="C630" i="1"/>
  <c r="D630" i="1"/>
  <c r="B631" i="1"/>
  <c r="C631" i="1"/>
  <c r="D631" i="1"/>
  <c r="B632" i="1"/>
  <c r="C632" i="1"/>
  <c r="D632" i="1"/>
  <c r="B633" i="1"/>
  <c r="C633" i="1"/>
  <c r="D633" i="1"/>
  <c r="B634" i="1"/>
  <c r="C634" i="1"/>
  <c r="D634" i="1"/>
  <c r="B635" i="1"/>
  <c r="C635" i="1"/>
  <c r="D635" i="1"/>
  <c r="B636" i="1"/>
  <c r="C636" i="1"/>
  <c r="D636" i="1"/>
  <c r="B637" i="1"/>
  <c r="C637" i="1"/>
  <c r="D637" i="1"/>
  <c r="B638" i="1"/>
  <c r="C638" i="1"/>
  <c r="D638" i="1"/>
  <c r="B639" i="1"/>
  <c r="C639" i="1"/>
  <c r="D639" i="1"/>
  <c r="B640" i="1"/>
  <c r="C640" i="1"/>
  <c r="D640" i="1"/>
  <c r="B641" i="1"/>
  <c r="C641" i="1"/>
  <c r="D641" i="1"/>
  <c r="B642" i="1"/>
  <c r="C642" i="1"/>
  <c r="D642" i="1"/>
  <c r="B643" i="1"/>
  <c r="C643" i="1"/>
  <c r="D643" i="1"/>
  <c r="B644" i="1"/>
  <c r="C644" i="1"/>
  <c r="D644" i="1"/>
  <c r="B645" i="1"/>
  <c r="C645" i="1"/>
  <c r="D645" i="1"/>
  <c r="B646" i="1"/>
  <c r="C646" i="1"/>
  <c r="D646" i="1"/>
  <c r="B647" i="1"/>
  <c r="C647" i="1"/>
  <c r="D647" i="1"/>
  <c r="B648" i="1"/>
  <c r="C648" i="1"/>
  <c r="D648" i="1"/>
  <c r="B649" i="1"/>
  <c r="C649" i="1"/>
  <c r="D649" i="1"/>
  <c r="B650" i="1"/>
  <c r="C650" i="1"/>
  <c r="D650" i="1"/>
  <c r="B651" i="1"/>
  <c r="C651" i="1"/>
  <c r="D651" i="1"/>
  <c r="B652" i="1"/>
  <c r="C652" i="1"/>
  <c r="D652" i="1"/>
  <c r="B653" i="1"/>
  <c r="C653" i="1"/>
  <c r="D653" i="1"/>
  <c r="B654" i="1"/>
  <c r="C654" i="1"/>
  <c r="D654" i="1"/>
  <c r="B655" i="1"/>
  <c r="C655" i="1"/>
  <c r="D655" i="1"/>
  <c r="B656" i="1"/>
  <c r="C656" i="1"/>
  <c r="D656" i="1"/>
  <c r="B657" i="1"/>
  <c r="C657" i="1"/>
  <c r="D657" i="1"/>
  <c r="B658" i="1"/>
  <c r="C658" i="1"/>
  <c r="D658" i="1"/>
  <c r="B659" i="1"/>
  <c r="C659" i="1"/>
  <c r="D659" i="1"/>
  <c r="B660" i="1"/>
  <c r="C660" i="1"/>
  <c r="D660" i="1"/>
  <c r="B661" i="1"/>
  <c r="C661" i="1"/>
  <c r="D661" i="1"/>
  <c r="B662" i="1"/>
  <c r="C662" i="1"/>
  <c r="D662" i="1"/>
  <c r="B663" i="1"/>
  <c r="C663" i="1"/>
  <c r="D663" i="1"/>
  <c r="B664" i="1"/>
  <c r="C664" i="1"/>
  <c r="D664" i="1"/>
  <c r="B665" i="1"/>
  <c r="C665" i="1"/>
  <c r="D665" i="1"/>
  <c r="B666" i="1"/>
  <c r="C666" i="1"/>
  <c r="D666" i="1"/>
  <c r="B667" i="1"/>
  <c r="C667" i="1"/>
  <c r="D667" i="1"/>
  <c r="B668" i="1"/>
  <c r="C668" i="1"/>
  <c r="D668" i="1"/>
  <c r="B669" i="1"/>
  <c r="C669" i="1"/>
  <c r="D669" i="1"/>
  <c r="B670" i="1"/>
  <c r="C670" i="1"/>
  <c r="D670" i="1"/>
  <c r="B671" i="1"/>
  <c r="C671" i="1"/>
  <c r="D671" i="1"/>
  <c r="B672" i="1"/>
  <c r="C672" i="1"/>
  <c r="D672" i="1"/>
  <c r="B673" i="1"/>
  <c r="C673" i="1"/>
  <c r="D673" i="1"/>
  <c r="B674" i="1"/>
  <c r="C674" i="1"/>
  <c r="D674" i="1"/>
  <c r="B675" i="1"/>
  <c r="C675" i="1"/>
  <c r="D675" i="1"/>
  <c r="B676" i="1"/>
  <c r="C676" i="1"/>
  <c r="D676" i="1"/>
  <c r="B677" i="1"/>
  <c r="C677" i="1"/>
  <c r="D677" i="1"/>
  <c r="B678" i="1"/>
  <c r="C678" i="1"/>
  <c r="D678" i="1"/>
  <c r="B679" i="1"/>
  <c r="C679" i="1"/>
  <c r="D679" i="1"/>
  <c r="B680" i="1"/>
  <c r="C680" i="1"/>
  <c r="D680" i="1"/>
  <c r="B681" i="1"/>
  <c r="C681" i="1"/>
  <c r="D681" i="1"/>
  <c r="B682" i="1"/>
  <c r="C682" i="1"/>
  <c r="D682" i="1"/>
  <c r="B683" i="1"/>
  <c r="C683" i="1"/>
  <c r="D683" i="1"/>
  <c r="B684" i="1"/>
  <c r="C684" i="1"/>
  <c r="D684" i="1"/>
  <c r="B685" i="1"/>
  <c r="C685" i="1"/>
  <c r="D685" i="1"/>
  <c r="B686" i="1"/>
  <c r="C686" i="1"/>
  <c r="D686" i="1"/>
  <c r="B687" i="1"/>
  <c r="C687" i="1"/>
  <c r="D687" i="1"/>
  <c r="B688" i="1"/>
  <c r="C688" i="1"/>
  <c r="D688" i="1"/>
  <c r="B689" i="1"/>
  <c r="C689" i="1"/>
  <c r="D689" i="1"/>
  <c r="B690" i="1"/>
  <c r="C690" i="1"/>
  <c r="D690" i="1"/>
  <c r="B691" i="1"/>
  <c r="C691" i="1"/>
  <c r="D691" i="1"/>
  <c r="B692" i="1"/>
  <c r="C692" i="1"/>
  <c r="D692" i="1"/>
  <c r="B693" i="1"/>
  <c r="C693" i="1"/>
  <c r="D693" i="1"/>
  <c r="B694" i="1"/>
  <c r="C694" i="1"/>
  <c r="D694" i="1"/>
  <c r="B695" i="1"/>
  <c r="C695" i="1"/>
  <c r="D695" i="1"/>
  <c r="B696" i="1"/>
  <c r="C696" i="1"/>
  <c r="D696" i="1"/>
  <c r="B697" i="1"/>
  <c r="C697" i="1"/>
  <c r="D697" i="1"/>
  <c r="B698" i="1"/>
  <c r="C698" i="1"/>
  <c r="D698" i="1"/>
  <c r="B699" i="1"/>
  <c r="C699" i="1"/>
  <c r="D699" i="1"/>
  <c r="B700" i="1"/>
  <c r="C700" i="1"/>
  <c r="D700" i="1"/>
  <c r="B701" i="1"/>
  <c r="C701" i="1"/>
  <c r="D701" i="1"/>
  <c r="B702" i="1"/>
  <c r="C702" i="1"/>
  <c r="D702" i="1"/>
  <c r="B703" i="1"/>
  <c r="C703" i="1"/>
  <c r="D703" i="1"/>
  <c r="B704" i="1"/>
  <c r="C704" i="1"/>
  <c r="D704" i="1"/>
  <c r="B705" i="1"/>
  <c r="C705" i="1"/>
  <c r="D705" i="1"/>
  <c r="B706" i="1"/>
  <c r="C706" i="1"/>
  <c r="D706" i="1"/>
  <c r="B707" i="1"/>
  <c r="C707" i="1"/>
  <c r="D707" i="1"/>
  <c r="B708" i="1"/>
  <c r="C708" i="1"/>
  <c r="D708" i="1"/>
  <c r="B709" i="1"/>
  <c r="C709" i="1"/>
  <c r="D709" i="1"/>
  <c r="B710" i="1"/>
  <c r="C710" i="1"/>
  <c r="D710" i="1"/>
  <c r="B711" i="1"/>
  <c r="C711" i="1"/>
  <c r="D711" i="1"/>
  <c r="B712" i="1"/>
  <c r="C712" i="1"/>
  <c r="D712" i="1"/>
  <c r="B713" i="1"/>
  <c r="C713" i="1"/>
  <c r="D713" i="1"/>
  <c r="B714" i="1"/>
  <c r="C714" i="1"/>
  <c r="D714" i="1"/>
  <c r="B715" i="1"/>
  <c r="C715" i="1"/>
  <c r="D715" i="1"/>
  <c r="B716" i="1"/>
  <c r="C716" i="1"/>
  <c r="D716" i="1"/>
  <c r="B717" i="1"/>
  <c r="C717" i="1"/>
  <c r="D717" i="1"/>
  <c r="B718" i="1"/>
  <c r="C718" i="1"/>
  <c r="D718" i="1"/>
  <c r="B719" i="1"/>
  <c r="C719" i="1"/>
  <c r="D719" i="1"/>
  <c r="B720" i="1"/>
  <c r="C720" i="1"/>
  <c r="D720" i="1"/>
  <c r="B721" i="1"/>
  <c r="C721" i="1"/>
  <c r="D721" i="1"/>
  <c r="B722" i="1"/>
  <c r="C722" i="1"/>
  <c r="D722" i="1"/>
  <c r="B723" i="1"/>
  <c r="C723" i="1"/>
  <c r="D723" i="1"/>
  <c r="B724" i="1"/>
  <c r="C724" i="1"/>
  <c r="D724" i="1"/>
  <c r="B725" i="1"/>
  <c r="C725" i="1"/>
  <c r="D725" i="1"/>
  <c r="B726" i="1"/>
  <c r="C726" i="1"/>
  <c r="D726" i="1"/>
  <c r="B727" i="1"/>
  <c r="C727" i="1"/>
  <c r="D727" i="1"/>
  <c r="B728" i="1"/>
  <c r="C728" i="1"/>
  <c r="D728" i="1"/>
  <c r="B729" i="1"/>
  <c r="C729" i="1"/>
  <c r="D729" i="1"/>
  <c r="B730" i="1"/>
  <c r="C730" i="1"/>
  <c r="D730" i="1"/>
  <c r="B731" i="1"/>
  <c r="C731" i="1"/>
  <c r="D731" i="1"/>
  <c r="B732" i="1"/>
  <c r="C732" i="1"/>
  <c r="D732" i="1"/>
  <c r="B733" i="1"/>
  <c r="C733" i="1"/>
  <c r="D733" i="1"/>
  <c r="B734" i="1"/>
  <c r="C734" i="1"/>
  <c r="D734" i="1"/>
  <c r="B735" i="1"/>
  <c r="C735" i="1"/>
  <c r="D735" i="1"/>
  <c r="B736" i="1"/>
  <c r="C736" i="1"/>
  <c r="D736" i="1"/>
  <c r="B737" i="1"/>
  <c r="C737" i="1"/>
  <c r="D737" i="1"/>
  <c r="B738" i="1"/>
  <c r="C738" i="1"/>
  <c r="D738" i="1"/>
  <c r="B739" i="1"/>
  <c r="C739" i="1"/>
  <c r="D739" i="1"/>
  <c r="B740" i="1"/>
  <c r="C740" i="1"/>
  <c r="D740" i="1"/>
  <c r="B741" i="1"/>
  <c r="C741" i="1"/>
  <c r="D741" i="1"/>
  <c r="B742" i="1"/>
  <c r="C742" i="1"/>
  <c r="D742" i="1"/>
  <c r="B743" i="1"/>
  <c r="C743" i="1"/>
  <c r="D743" i="1"/>
  <c r="B744" i="1"/>
  <c r="C744" i="1"/>
  <c r="D744" i="1"/>
  <c r="B745" i="1"/>
  <c r="C745" i="1"/>
  <c r="D745" i="1"/>
  <c r="B746" i="1"/>
  <c r="C746" i="1"/>
  <c r="D746" i="1"/>
  <c r="B747" i="1"/>
  <c r="C747" i="1"/>
  <c r="D747" i="1"/>
  <c r="B748" i="1"/>
  <c r="C748" i="1"/>
  <c r="D748" i="1"/>
  <c r="B749" i="1"/>
  <c r="C749" i="1"/>
  <c r="D749" i="1"/>
  <c r="B750" i="1"/>
  <c r="C750" i="1"/>
  <c r="D750" i="1"/>
  <c r="B751" i="1"/>
  <c r="C751" i="1"/>
  <c r="D751" i="1"/>
  <c r="B752" i="1"/>
  <c r="C752" i="1"/>
  <c r="D752" i="1"/>
  <c r="B753" i="1"/>
  <c r="C753" i="1"/>
  <c r="D753" i="1"/>
  <c r="B754" i="1"/>
  <c r="C754" i="1"/>
  <c r="D754" i="1"/>
  <c r="B755" i="1"/>
  <c r="C755" i="1"/>
  <c r="D755" i="1"/>
  <c r="B756" i="1"/>
  <c r="C756" i="1"/>
  <c r="D756" i="1"/>
  <c r="B757" i="1"/>
  <c r="C757" i="1"/>
  <c r="D757" i="1"/>
  <c r="B758" i="1"/>
  <c r="C758" i="1"/>
  <c r="D758" i="1"/>
  <c r="B759" i="1"/>
  <c r="C759" i="1"/>
  <c r="D759" i="1"/>
  <c r="B760" i="1"/>
  <c r="C760" i="1"/>
  <c r="D760" i="1"/>
  <c r="B761" i="1"/>
  <c r="C761" i="1"/>
  <c r="D761" i="1"/>
  <c r="B762" i="1"/>
  <c r="C762" i="1"/>
  <c r="D762" i="1"/>
  <c r="B763" i="1"/>
  <c r="C763" i="1"/>
  <c r="D763" i="1"/>
  <c r="B764" i="1"/>
  <c r="C764" i="1"/>
  <c r="D764" i="1"/>
  <c r="B765" i="1"/>
  <c r="C765" i="1"/>
  <c r="D765" i="1"/>
  <c r="B766" i="1"/>
  <c r="C766" i="1"/>
  <c r="D766" i="1"/>
  <c r="B767" i="1"/>
  <c r="C767" i="1"/>
  <c r="D767" i="1"/>
  <c r="B768" i="1"/>
  <c r="C768" i="1"/>
  <c r="D768" i="1"/>
  <c r="B769" i="1"/>
  <c r="C769" i="1"/>
  <c r="D769" i="1"/>
  <c r="B770" i="1"/>
  <c r="C770" i="1"/>
  <c r="D770" i="1"/>
  <c r="B771" i="1"/>
  <c r="C771" i="1"/>
  <c r="D771" i="1"/>
  <c r="B772" i="1"/>
  <c r="C772" i="1"/>
  <c r="D772" i="1"/>
  <c r="B773" i="1"/>
  <c r="C773" i="1"/>
  <c r="D773" i="1"/>
  <c r="B774" i="1"/>
  <c r="C774" i="1"/>
  <c r="D774" i="1"/>
  <c r="B775" i="1"/>
  <c r="C775" i="1"/>
  <c r="D775" i="1"/>
  <c r="B776" i="1"/>
  <c r="C776" i="1"/>
  <c r="D776" i="1"/>
  <c r="B777" i="1"/>
  <c r="C777" i="1"/>
  <c r="D777" i="1"/>
  <c r="B778" i="1"/>
  <c r="C778" i="1"/>
  <c r="D778" i="1"/>
  <c r="B779" i="1"/>
  <c r="C779" i="1"/>
  <c r="D779" i="1"/>
  <c r="B780" i="1"/>
  <c r="C780" i="1"/>
  <c r="D780" i="1"/>
  <c r="B781" i="1"/>
  <c r="C781" i="1"/>
  <c r="D781" i="1"/>
  <c r="B782" i="1"/>
  <c r="C782" i="1"/>
  <c r="D782" i="1"/>
  <c r="B783" i="1"/>
  <c r="C783" i="1"/>
  <c r="D783" i="1"/>
  <c r="B784" i="1"/>
  <c r="C784" i="1"/>
  <c r="D784" i="1"/>
  <c r="B785" i="1"/>
  <c r="C785" i="1"/>
  <c r="D785" i="1"/>
  <c r="B786" i="1"/>
  <c r="C786" i="1"/>
  <c r="D786" i="1"/>
  <c r="B787" i="1"/>
  <c r="C787" i="1"/>
  <c r="D787" i="1"/>
  <c r="B788" i="1"/>
  <c r="C788" i="1"/>
  <c r="D788" i="1"/>
  <c r="B789" i="1"/>
  <c r="C789" i="1"/>
  <c r="D789" i="1"/>
  <c r="B790" i="1"/>
  <c r="C790" i="1"/>
  <c r="D790" i="1"/>
  <c r="B791" i="1"/>
  <c r="C791" i="1"/>
  <c r="D791" i="1"/>
  <c r="B792" i="1"/>
  <c r="C792" i="1"/>
  <c r="D792" i="1"/>
  <c r="B793" i="1"/>
  <c r="C793" i="1"/>
  <c r="D793" i="1"/>
  <c r="B794" i="1"/>
  <c r="C794" i="1"/>
  <c r="D794" i="1"/>
  <c r="B795" i="1"/>
  <c r="C795" i="1"/>
  <c r="D795" i="1"/>
  <c r="B796" i="1"/>
  <c r="C796" i="1"/>
  <c r="D796" i="1"/>
  <c r="B797" i="1"/>
  <c r="C797" i="1"/>
  <c r="D797" i="1"/>
  <c r="B798" i="1"/>
  <c r="C798" i="1"/>
  <c r="D798" i="1"/>
  <c r="B799" i="1"/>
  <c r="C799" i="1"/>
  <c r="D799" i="1"/>
  <c r="B800" i="1"/>
  <c r="C800" i="1"/>
  <c r="D800" i="1"/>
  <c r="B801" i="1"/>
  <c r="C801" i="1"/>
  <c r="D801" i="1"/>
  <c r="B802" i="1"/>
  <c r="C802" i="1"/>
  <c r="D802" i="1"/>
  <c r="B803" i="1"/>
  <c r="C803" i="1"/>
  <c r="D803" i="1"/>
  <c r="B804" i="1"/>
  <c r="C804" i="1"/>
  <c r="D804" i="1"/>
  <c r="B805" i="1"/>
  <c r="C805" i="1"/>
  <c r="D805" i="1"/>
  <c r="B806" i="1"/>
  <c r="C806" i="1"/>
  <c r="D806" i="1"/>
  <c r="B807" i="1"/>
  <c r="C807" i="1"/>
  <c r="D807" i="1"/>
  <c r="B808" i="1"/>
  <c r="C808" i="1"/>
  <c r="D808" i="1"/>
  <c r="B809" i="1"/>
  <c r="C809" i="1"/>
  <c r="D809" i="1"/>
  <c r="B810" i="1"/>
  <c r="C810" i="1"/>
  <c r="D810" i="1"/>
  <c r="B811" i="1"/>
  <c r="C811" i="1"/>
  <c r="D811" i="1"/>
  <c r="B812" i="1"/>
  <c r="C812" i="1"/>
  <c r="D812" i="1"/>
  <c r="B813" i="1"/>
  <c r="C813" i="1"/>
  <c r="D813" i="1"/>
  <c r="B814" i="1"/>
  <c r="C814" i="1"/>
  <c r="D814" i="1"/>
  <c r="B815" i="1"/>
  <c r="C815" i="1"/>
  <c r="D815" i="1"/>
  <c r="B816" i="1"/>
  <c r="C816" i="1"/>
  <c r="D816" i="1"/>
  <c r="B817" i="1"/>
  <c r="C817" i="1"/>
  <c r="D817" i="1"/>
  <c r="B818" i="1"/>
  <c r="C818" i="1"/>
  <c r="D818" i="1"/>
  <c r="B819" i="1"/>
  <c r="C819" i="1"/>
  <c r="D819" i="1"/>
  <c r="B820" i="1"/>
  <c r="C820" i="1"/>
  <c r="D820" i="1"/>
  <c r="B821" i="1"/>
  <c r="C821" i="1"/>
  <c r="D821" i="1"/>
  <c r="B822" i="1"/>
  <c r="C822" i="1"/>
  <c r="D822" i="1"/>
  <c r="B823" i="1"/>
  <c r="C823" i="1"/>
  <c r="D823" i="1"/>
  <c r="B824" i="1"/>
  <c r="C824" i="1"/>
  <c r="D824" i="1"/>
  <c r="B825" i="1"/>
  <c r="C825" i="1"/>
  <c r="D825" i="1"/>
  <c r="B826" i="1"/>
  <c r="C826" i="1"/>
  <c r="D826" i="1"/>
  <c r="B827" i="1"/>
  <c r="C827" i="1"/>
  <c r="D827" i="1"/>
  <c r="B828" i="1"/>
  <c r="C828" i="1"/>
  <c r="D828" i="1"/>
  <c r="B829" i="1"/>
  <c r="C829" i="1"/>
  <c r="D829" i="1"/>
  <c r="B830" i="1"/>
  <c r="C830" i="1"/>
  <c r="D830" i="1"/>
  <c r="B831" i="1"/>
  <c r="C831" i="1"/>
  <c r="D831" i="1"/>
  <c r="B832" i="1"/>
  <c r="C832" i="1"/>
  <c r="D832" i="1"/>
  <c r="B833" i="1"/>
  <c r="C833" i="1"/>
  <c r="D833" i="1"/>
  <c r="B834" i="1"/>
  <c r="C834" i="1"/>
  <c r="D834" i="1"/>
  <c r="B835" i="1"/>
  <c r="C835" i="1"/>
  <c r="D835" i="1"/>
  <c r="B836" i="1"/>
  <c r="C836" i="1"/>
  <c r="D836" i="1"/>
  <c r="B837" i="1"/>
  <c r="C837" i="1"/>
  <c r="D837" i="1"/>
  <c r="B838" i="1"/>
  <c r="C838" i="1"/>
  <c r="D838" i="1"/>
  <c r="B839" i="1"/>
  <c r="C839" i="1"/>
  <c r="D839" i="1"/>
  <c r="B840" i="1"/>
  <c r="C840" i="1"/>
  <c r="D840" i="1"/>
  <c r="B841" i="1"/>
  <c r="C841" i="1"/>
  <c r="D841" i="1"/>
  <c r="B842" i="1"/>
  <c r="C842" i="1"/>
  <c r="D842" i="1"/>
  <c r="B843" i="1"/>
  <c r="C843" i="1"/>
  <c r="D843" i="1"/>
  <c r="B844" i="1"/>
  <c r="C844" i="1"/>
  <c r="D844" i="1"/>
  <c r="B845" i="1"/>
  <c r="C845" i="1"/>
  <c r="D845" i="1"/>
  <c r="B846" i="1"/>
  <c r="C846" i="1"/>
  <c r="D846" i="1"/>
  <c r="B847" i="1"/>
  <c r="C847" i="1"/>
  <c r="D847" i="1"/>
  <c r="B848" i="1"/>
  <c r="C848" i="1"/>
  <c r="D848" i="1"/>
  <c r="B849" i="1"/>
  <c r="C849" i="1"/>
  <c r="D849" i="1"/>
  <c r="B850" i="1"/>
  <c r="C850" i="1"/>
  <c r="D850" i="1"/>
  <c r="B851" i="1"/>
  <c r="C851" i="1"/>
  <c r="D851" i="1"/>
  <c r="B852" i="1"/>
  <c r="C852" i="1"/>
  <c r="D852" i="1"/>
  <c r="B853" i="1"/>
  <c r="C853" i="1"/>
  <c r="D853" i="1"/>
  <c r="B854" i="1"/>
  <c r="C854" i="1"/>
  <c r="D854" i="1"/>
  <c r="B855" i="1"/>
  <c r="C855" i="1"/>
  <c r="D855" i="1"/>
  <c r="B856" i="1"/>
  <c r="C856" i="1"/>
  <c r="D856" i="1"/>
  <c r="B857" i="1"/>
  <c r="C857" i="1"/>
  <c r="D857" i="1"/>
  <c r="B858" i="1"/>
  <c r="C858" i="1"/>
  <c r="D858" i="1"/>
  <c r="B859" i="1"/>
  <c r="C859" i="1"/>
  <c r="D859" i="1"/>
  <c r="B860" i="1"/>
  <c r="C860" i="1"/>
  <c r="D860" i="1"/>
  <c r="B861" i="1"/>
  <c r="C861" i="1"/>
  <c r="D861" i="1"/>
  <c r="B862" i="1"/>
  <c r="C862" i="1"/>
  <c r="D862" i="1"/>
  <c r="B863" i="1"/>
  <c r="C863" i="1"/>
  <c r="D863" i="1"/>
  <c r="B864" i="1"/>
  <c r="C864" i="1"/>
  <c r="D864" i="1"/>
  <c r="B865" i="1"/>
  <c r="C865" i="1"/>
  <c r="D865" i="1"/>
  <c r="B866" i="1"/>
  <c r="C866" i="1"/>
  <c r="D866" i="1"/>
  <c r="B867" i="1"/>
  <c r="C867" i="1"/>
  <c r="D867" i="1"/>
  <c r="B868" i="1"/>
  <c r="C868" i="1"/>
  <c r="D868" i="1"/>
  <c r="B869" i="1"/>
  <c r="C869" i="1"/>
  <c r="D869" i="1"/>
  <c r="B870" i="1"/>
  <c r="C870" i="1"/>
  <c r="D870" i="1"/>
  <c r="B871" i="1"/>
  <c r="C871" i="1"/>
  <c r="D871" i="1"/>
  <c r="B872" i="1"/>
  <c r="C872" i="1"/>
  <c r="D872" i="1"/>
  <c r="B873" i="1"/>
  <c r="C873" i="1"/>
  <c r="D873" i="1"/>
  <c r="B874" i="1"/>
  <c r="C874" i="1"/>
  <c r="D874" i="1"/>
  <c r="B875" i="1"/>
  <c r="C875" i="1"/>
  <c r="D875" i="1"/>
  <c r="B876" i="1"/>
  <c r="C876" i="1"/>
  <c r="D876" i="1"/>
  <c r="B877" i="1"/>
  <c r="C877" i="1"/>
  <c r="D877" i="1"/>
  <c r="B878" i="1"/>
  <c r="C878" i="1"/>
  <c r="D878" i="1"/>
  <c r="B879" i="1"/>
  <c r="C879" i="1"/>
  <c r="D879" i="1"/>
  <c r="B880" i="1"/>
  <c r="C880" i="1"/>
  <c r="D880" i="1"/>
  <c r="B881" i="1"/>
  <c r="C881" i="1"/>
  <c r="D881" i="1"/>
  <c r="B882" i="1"/>
  <c r="C882" i="1"/>
  <c r="D882" i="1"/>
  <c r="B883" i="1"/>
  <c r="C883" i="1"/>
  <c r="D883" i="1"/>
  <c r="B884" i="1"/>
  <c r="C884" i="1"/>
  <c r="D884" i="1"/>
  <c r="B885" i="1"/>
  <c r="C885" i="1"/>
  <c r="D885" i="1"/>
  <c r="B886" i="1"/>
  <c r="C886" i="1"/>
  <c r="D886" i="1"/>
  <c r="B887" i="1"/>
  <c r="C887" i="1"/>
  <c r="D887" i="1"/>
  <c r="B888" i="1"/>
  <c r="C888" i="1"/>
  <c r="D888" i="1"/>
  <c r="B889" i="1"/>
  <c r="C889" i="1"/>
  <c r="D889" i="1"/>
  <c r="B890" i="1"/>
  <c r="C890" i="1"/>
  <c r="D890" i="1"/>
  <c r="B891" i="1"/>
  <c r="C891" i="1"/>
  <c r="D891" i="1"/>
  <c r="B892" i="1"/>
  <c r="C892" i="1"/>
  <c r="D892" i="1"/>
  <c r="B893" i="1"/>
  <c r="C893" i="1"/>
  <c r="D893" i="1"/>
  <c r="B894" i="1"/>
  <c r="C894" i="1"/>
  <c r="D894" i="1"/>
  <c r="B895" i="1"/>
  <c r="C895" i="1"/>
  <c r="D895" i="1"/>
  <c r="B896" i="1"/>
  <c r="C896" i="1"/>
  <c r="D896" i="1"/>
  <c r="B897" i="1"/>
  <c r="C897" i="1"/>
  <c r="D897" i="1"/>
  <c r="B898" i="1"/>
  <c r="C898" i="1"/>
  <c r="D898" i="1"/>
  <c r="B899" i="1"/>
  <c r="C899" i="1"/>
  <c r="D899" i="1"/>
  <c r="B900" i="1"/>
  <c r="C900" i="1"/>
  <c r="D900" i="1"/>
  <c r="B901" i="1"/>
  <c r="C901" i="1"/>
  <c r="D901" i="1"/>
  <c r="B902" i="1"/>
  <c r="C902" i="1"/>
  <c r="D902" i="1"/>
  <c r="B903" i="1"/>
  <c r="C903" i="1"/>
  <c r="D903" i="1"/>
  <c r="B904" i="1"/>
  <c r="C904" i="1"/>
  <c r="D904" i="1"/>
  <c r="B905" i="1"/>
  <c r="C905" i="1"/>
  <c r="D905" i="1"/>
  <c r="B906" i="1"/>
  <c r="C906" i="1"/>
  <c r="D906" i="1"/>
  <c r="B907" i="1"/>
  <c r="C907" i="1"/>
  <c r="D907" i="1"/>
  <c r="B908" i="1"/>
  <c r="C908" i="1"/>
  <c r="D908" i="1"/>
  <c r="B909" i="1"/>
  <c r="C909" i="1"/>
  <c r="D909" i="1"/>
  <c r="B910" i="1"/>
  <c r="C910" i="1"/>
  <c r="D910" i="1"/>
  <c r="B911" i="1"/>
  <c r="C911" i="1"/>
  <c r="D911" i="1"/>
  <c r="B912" i="1"/>
  <c r="C912" i="1"/>
  <c r="D912" i="1"/>
  <c r="B913" i="1"/>
  <c r="C913" i="1"/>
  <c r="D913" i="1"/>
  <c r="B914" i="1"/>
  <c r="C914" i="1"/>
  <c r="D914" i="1"/>
  <c r="B915" i="1"/>
  <c r="C915" i="1"/>
  <c r="D915" i="1"/>
  <c r="B916" i="1"/>
  <c r="C916" i="1"/>
  <c r="D916" i="1"/>
  <c r="B917" i="1"/>
  <c r="C917" i="1"/>
  <c r="D917" i="1"/>
  <c r="B918" i="1"/>
  <c r="C918" i="1"/>
  <c r="D918" i="1"/>
  <c r="B919" i="1"/>
  <c r="C919" i="1"/>
  <c r="D919" i="1"/>
  <c r="B920" i="1"/>
  <c r="C920" i="1"/>
  <c r="D920" i="1"/>
  <c r="B921" i="1"/>
  <c r="C921" i="1"/>
  <c r="D921" i="1"/>
  <c r="B922" i="1"/>
  <c r="C922" i="1"/>
  <c r="D922" i="1"/>
  <c r="B923" i="1"/>
  <c r="C923" i="1"/>
  <c r="D923" i="1"/>
  <c r="B924" i="1"/>
  <c r="C924" i="1"/>
  <c r="D924" i="1"/>
  <c r="B925" i="1"/>
  <c r="C925" i="1"/>
  <c r="D925" i="1"/>
  <c r="B926" i="1"/>
  <c r="C926" i="1"/>
  <c r="D926" i="1"/>
  <c r="B927" i="1"/>
  <c r="C927" i="1"/>
  <c r="D927" i="1"/>
  <c r="B928" i="1"/>
  <c r="C928" i="1"/>
  <c r="D928" i="1"/>
  <c r="B929" i="1"/>
  <c r="C929" i="1"/>
  <c r="D929" i="1"/>
  <c r="B930" i="1"/>
  <c r="C930" i="1"/>
  <c r="D930" i="1"/>
  <c r="B931" i="1"/>
  <c r="C931" i="1"/>
  <c r="D931" i="1"/>
  <c r="B932" i="1"/>
  <c r="C932" i="1"/>
  <c r="D932" i="1"/>
  <c r="B933" i="1"/>
  <c r="C933" i="1"/>
  <c r="D933" i="1"/>
  <c r="B934" i="1"/>
  <c r="C934" i="1"/>
  <c r="D934" i="1"/>
  <c r="B935" i="1"/>
  <c r="C935" i="1"/>
  <c r="D935" i="1"/>
  <c r="B936" i="1"/>
  <c r="C936" i="1"/>
  <c r="D936" i="1"/>
  <c r="B937" i="1"/>
  <c r="C937" i="1"/>
  <c r="D937" i="1"/>
  <c r="B938" i="1"/>
  <c r="C938" i="1"/>
  <c r="D938" i="1"/>
  <c r="B939" i="1"/>
  <c r="C939" i="1"/>
  <c r="D939" i="1"/>
  <c r="B940" i="1"/>
  <c r="C940" i="1"/>
  <c r="D940" i="1"/>
  <c r="B941" i="1"/>
  <c r="C941" i="1"/>
  <c r="D941" i="1"/>
  <c r="B942" i="1"/>
  <c r="C942" i="1"/>
  <c r="D942" i="1"/>
  <c r="B943" i="1"/>
  <c r="C943" i="1"/>
  <c r="D943" i="1"/>
  <c r="B944" i="1"/>
  <c r="C944" i="1"/>
  <c r="D944" i="1"/>
  <c r="B945" i="1"/>
  <c r="C945" i="1"/>
  <c r="D945" i="1"/>
  <c r="B946" i="1"/>
  <c r="C946" i="1"/>
  <c r="D946" i="1"/>
  <c r="B947" i="1"/>
  <c r="C947" i="1"/>
  <c r="D947" i="1"/>
  <c r="B948" i="1"/>
  <c r="C948" i="1"/>
  <c r="D948" i="1"/>
  <c r="B949" i="1"/>
  <c r="C949" i="1"/>
  <c r="D949" i="1"/>
  <c r="B950" i="1"/>
  <c r="C950" i="1"/>
  <c r="D950" i="1"/>
  <c r="B951" i="1"/>
  <c r="C951" i="1"/>
  <c r="D951" i="1"/>
  <c r="B952" i="1"/>
  <c r="C952" i="1"/>
  <c r="D952" i="1"/>
  <c r="B953" i="1"/>
  <c r="C953" i="1"/>
  <c r="D953" i="1"/>
  <c r="B954" i="1"/>
  <c r="C954" i="1"/>
  <c r="D954" i="1"/>
  <c r="B955" i="1"/>
  <c r="C955" i="1"/>
  <c r="D955" i="1"/>
  <c r="B956" i="1"/>
  <c r="C956" i="1"/>
  <c r="D956" i="1"/>
  <c r="B957" i="1"/>
  <c r="C957" i="1"/>
  <c r="D957" i="1"/>
  <c r="B958" i="1"/>
  <c r="C958" i="1"/>
  <c r="D958" i="1"/>
  <c r="B959" i="1"/>
  <c r="C959" i="1"/>
  <c r="D959" i="1"/>
  <c r="B960" i="1"/>
  <c r="C960" i="1"/>
  <c r="D960" i="1"/>
  <c r="B961" i="1"/>
  <c r="C961" i="1"/>
  <c r="D961" i="1"/>
  <c r="B962" i="1"/>
  <c r="C962" i="1"/>
  <c r="D962" i="1"/>
  <c r="B963" i="1"/>
  <c r="C963" i="1"/>
  <c r="D963" i="1"/>
  <c r="B964" i="1"/>
  <c r="C964" i="1"/>
  <c r="D964" i="1"/>
  <c r="B965" i="1"/>
  <c r="C965" i="1"/>
  <c r="D965" i="1"/>
  <c r="B966" i="1"/>
  <c r="C966" i="1"/>
  <c r="D966" i="1"/>
  <c r="B967" i="1"/>
  <c r="C967" i="1"/>
  <c r="D967" i="1"/>
  <c r="B968" i="1"/>
  <c r="C968" i="1"/>
  <c r="D968" i="1"/>
  <c r="B969" i="1"/>
  <c r="C969" i="1"/>
  <c r="D969" i="1"/>
  <c r="B970" i="1"/>
  <c r="C970" i="1"/>
  <c r="D970" i="1"/>
  <c r="B971" i="1"/>
  <c r="C971" i="1"/>
  <c r="D971" i="1"/>
  <c r="B972" i="1"/>
  <c r="C972" i="1"/>
  <c r="D972" i="1"/>
  <c r="B973" i="1"/>
  <c r="C973" i="1"/>
  <c r="D973" i="1"/>
  <c r="B974" i="1"/>
  <c r="C974" i="1"/>
  <c r="D974" i="1"/>
  <c r="B975" i="1"/>
  <c r="C975" i="1"/>
  <c r="D975" i="1"/>
  <c r="B976" i="1"/>
  <c r="C976" i="1"/>
  <c r="D976" i="1"/>
  <c r="B977" i="1"/>
  <c r="C977" i="1"/>
  <c r="D977" i="1"/>
  <c r="B978" i="1"/>
  <c r="C978" i="1"/>
  <c r="D978" i="1"/>
  <c r="B979" i="1"/>
  <c r="C979" i="1"/>
  <c r="D979" i="1"/>
  <c r="B980" i="1"/>
  <c r="C980" i="1"/>
  <c r="D980" i="1"/>
  <c r="B981" i="1"/>
  <c r="C981" i="1"/>
  <c r="D981" i="1"/>
  <c r="B982" i="1"/>
  <c r="C982" i="1"/>
  <c r="D982" i="1"/>
  <c r="B983" i="1"/>
  <c r="C983" i="1"/>
  <c r="D983" i="1"/>
  <c r="B984" i="1"/>
  <c r="C984" i="1"/>
  <c r="D984" i="1"/>
  <c r="B985" i="1"/>
  <c r="C985" i="1"/>
  <c r="D985" i="1"/>
  <c r="B986" i="1"/>
  <c r="C986" i="1"/>
  <c r="D986" i="1"/>
  <c r="B987" i="1"/>
  <c r="C987" i="1"/>
  <c r="D987" i="1"/>
  <c r="B988" i="1"/>
  <c r="C988" i="1"/>
  <c r="D988" i="1"/>
  <c r="B989" i="1"/>
  <c r="C989" i="1"/>
  <c r="D989" i="1"/>
  <c r="B990" i="1"/>
  <c r="C990" i="1"/>
  <c r="D990" i="1"/>
  <c r="B991" i="1"/>
  <c r="C991" i="1"/>
  <c r="D991" i="1"/>
  <c r="B992" i="1"/>
  <c r="C992" i="1"/>
  <c r="D992" i="1"/>
  <c r="B993" i="1"/>
  <c r="C993" i="1"/>
  <c r="D993" i="1"/>
  <c r="B994" i="1"/>
  <c r="C994" i="1"/>
  <c r="D994" i="1"/>
  <c r="B995" i="1"/>
  <c r="C995" i="1"/>
  <c r="D995" i="1"/>
  <c r="B996" i="1"/>
  <c r="C996" i="1"/>
  <c r="D996" i="1"/>
  <c r="B997" i="1"/>
  <c r="C997" i="1"/>
  <c r="D997" i="1"/>
  <c r="B998" i="1"/>
  <c r="C998" i="1"/>
  <c r="D998" i="1"/>
  <c r="B999" i="1"/>
  <c r="C999" i="1"/>
  <c r="D999" i="1"/>
  <c r="B1000" i="1"/>
  <c r="C1000" i="1"/>
  <c r="D1000" i="1"/>
  <c r="B1001" i="1"/>
  <c r="C1001" i="1"/>
  <c r="D1001" i="1"/>
  <c r="B1002" i="1"/>
  <c r="C1002" i="1"/>
  <c r="D1002" i="1"/>
  <c r="B1003" i="1"/>
  <c r="C1003" i="1"/>
  <c r="D1003" i="1"/>
  <c r="B1004" i="1"/>
  <c r="C1004" i="1"/>
  <c r="D1004" i="1"/>
  <c r="B1005" i="1"/>
  <c r="C1005" i="1"/>
  <c r="D1005" i="1"/>
  <c r="B1006" i="1"/>
  <c r="C1006" i="1"/>
  <c r="D1006" i="1"/>
  <c r="B1007" i="1"/>
  <c r="C1007" i="1"/>
  <c r="D1007" i="1"/>
  <c r="B1008" i="1"/>
  <c r="C1008" i="1"/>
  <c r="D1008" i="1"/>
  <c r="B1009" i="1"/>
  <c r="C1009" i="1"/>
  <c r="D1009" i="1"/>
  <c r="B1010" i="1"/>
  <c r="C1010" i="1"/>
  <c r="D1010" i="1"/>
  <c r="B1011" i="1"/>
  <c r="C1011" i="1"/>
  <c r="D1011" i="1"/>
  <c r="B1012" i="1"/>
  <c r="C1012" i="1"/>
  <c r="D1012" i="1"/>
  <c r="B1013" i="1"/>
  <c r="C1013" i="1"/>
  <c r="D1013" i="1"/>
  <c r="B1014" i="1"/>
  <c r="C1014" i="1"/>
  <c r="D1014" i="1"/>
  <c r="B1015" i="1"/>
  <c r="C1015" i="1"/>
  <c r="D1015" i="1"/>
  <c r="B1016" i="1"/>
  <c r="C1016" i="1"/>
  <c r="D1016" i="1"/>
  <c r="B1017" i="1"/>
  <c r="C1017" i="1"/>
  <c r="D1017" i="1"/>
  <c r="B1018" i="1"/>
  <c r="C1018" i="1"/>
  <c r="D1018" i="1"/>
  <c r="B1019" i="1"/>
  <c r="C1019" i="1"/>
  <c r="D1019" i="1"/>
  <c r="B1020" i="1"/>
  <c r="C1020" i="1"/>
  <c r="D1020" i="1"/>
  <c r="B1021" i="1"/>
  <c r="C1021" i="1"/>
  <c r="D1021" i="1"/>
  <c r="B1022" i="1"/>
  <c r="C1022" i="1"/>
  <c r="D1022" i="1"/>
  <c r="B1023" i="1"/>
  <c r="C1023" i="1"/>
  <c r="D1023" i="1"/>
  <c r="B1024" i="1"/>
  <c r="C1024" i="1"/>
  <c r="D1024" i="1"/>
  <c r="B1025" i="1"/>
  <c r="C1025" i="1"/>
  <c r="D1025" i="1"/>
  <c r="B1026" i="1"/>
  <c r="C1026" i="1"/>
  <c r="D1026" i="1"/>
  <c r="B1027" i="1"/>
  <c r="C1027" i="1"/>
  <c r="D1027" i="1"/>
  <c r="B1028" i="1"/>
  <c r="C1028" i="1"/>
  <c r="D1028" i="1"/>
  <c r="B1029" i="1"/>
  <c r="C1029" i="1"/>
  <c r="D1029" i="1"/>
  <c r="B1030" i="1"/>
  <c r="C1030" i="1"/>
  <c r="D1030" i="1"/>
  <c r="B1031" i="1"/>
  <c r="C1031" i="1"/>
  <c r="D1031" i="1"/>
  <c r="B1032" i="1"/>
  <c r="C1032" i="1"/>
  <c r="D1032" i="1"/>
  <c r="B1033" i="1"/>
  <c r="C1033" i="1"/>
  <c r="D1033" i="1"/>
  <c r="B1034" i="1"/>
  <c r="C1034" i="1"/>
  <c r="D1034" i="1"/>
  <c r="B1035" i="1"/>
  <c r="C1035" i="1"/>
  <c r="D1035" i="1"/>
  <c r="B1036" i="1"/>
  <c r="C1036" i="1"/>
  <c r="D1036" i="1"/>
  <c r="B1037" i="1"/>
  <c r="C1037" i="1"/>
  <c r="D1037" i="1"/>
  <c r="B1038" i="1"/>
  <c r="C1038" i="1"/>
  <c r="D1038" i="1"/>
  <c r="B1039" i="1"/>
  <c r="C1039" i="1"/>
  <c r="D1039" i="1"/>
  <c r="B1040" i="1"/>
  <c r="C1040" i="1"/>
  <c r="D1040" i="1"/>
  <c r="B1041" i="1"/>
  <c r="C1041" i="1"/>
  <c r="D1041" i="1"/>
  <c r="B1042" i="1"/>
  <c r="C1042" i="1"/>
  <c r="D1042" i="1"/>
  <c r="B1043" i="1"/>
  <c r="C1043" i="1"/>
  <c r="D1043" i="1"/>
  <c r="B1044" i="1"/>
  <c r="C1044" i="1"/>
  <c r="D1044" i="1"/>
  <c r="B1045" i="1"/>
  <c r="C1045" i="1"/>
  <c r="D1045" i="1"/>
  <c r="B1046" i="1"/>
  <c r="C1046" i="1"/>
  <c r="D1046" i="1"/>
  <c r="B1047" i="1"/>
  <c r="C1047" i="1"/>
  <c r="D1047" i="1"/>
  <c r="B1048" i="1"/>
  <c r="C1048" i="1"/>
  <c r="D1048" i="1"/>
  <c r="B1049" i="1"/>
  <c r="C1049" i="1"/>
  <c r="D1049" i="1"/>
  <c r="B1050" i="1"/>
  <c r="C1050" i="1"/>
  <c r="D1050" i="1"/>
  <c r="B1051" i="1"/>
  <c r="C1051" i="1"/>
  <c r="D1051" i="1"/>
  <c r="B1052" i="1"/>
  <c r="C1052" i="1"/>
  <c r="D1052" i="1"/>
  <c r="B1053" i="1"/>
  <c r="C1053" i="1"/>
  <c r="D1053" i="1"/>
  <c r="B1054" i="1"/>
  <c r="C1054" i="1"/>
  <c r="D1054" i="1"/>
  <c r="B1055" i="1"/>
  <c r="C1055" i="1"/>
  <c r="D1055" i="1"/>
  <c r="B1056" i="1"/>
  <c r="C1056" i="1"/>
  <c r="D1056" i="1"/>
  <c r="B1057" i="1"/>
  <c r="C1057" i="1"/>
  <c r="D1057" i="1"/>
  <c r="B1058" i="1"/>
  <c r="C1058" i="1"/>
  <c r="D1058" i="1"/>
  <c r="B1059" i="1"/>
  <c r="C1059" i="1"/>
  <c r="D1059" i="1"/>
  <c r="B1060" i="1"/>
  <c r="C1060" i="1"/>
  <c r="D1060" i="1"/>
  <c r="B1061" i="1"/>
  <c r="C1061" i="1"/>
  <c r="D1061" i="1"/>
  <c r="B1062" i="1"/>
  <c r="C1062" i="1"/>
  <c r="D1062" i="1"/>
  <c r="B1063" i="1"/>
  <c r="C1063" i="1"/>
  <c r="D1063" i="1"/>
  <c r="B1064" i="1"/>
  <c r="C1064" i="1"/>
  <c r="D1064" i="1"/>
  <c r="B1065" i="1"/>
  <c r="C1065" i="1"/>
  <c r="D1065" i="1"/>
  <c r="B1066" i="1"/>
  <c r="C1066" i="1"/>
  <c r="D1066" i="1"/>
  <c r="B1067" i="1"/>
  <c r="C1067" i="1"/>
  <c r="D1067" i="1"/>
  <c r="B1068" i="1"/>
  <c r="C1068" i="1"/>
  <c r="D1068" i="1"/>
  <c r="B1069" i="1"/>
  <c r="C1069" i="1"/>
  <c r="D1069" i="1"/>
  <c r="B1070" i="1"/>
  <c r="C1070" i="1"/>
  <c r="D1070" i="1"/>
  <c r="B1071" i="1"/>
  <c r="C1071" i="1"/>
  <c r="D1071" i="1"/>
  <c r="B1072" i="1"/>
  <c r="C1072" i="1"/>
  <c r="D1072" i="1"/>
  <c r="B1073" i="1"/>
  <c r="C1073" i="1"/>
  <c r="D1073" i="1"/>
  <c r="B1074" i="1"/>
  <c r="C1074" i="1"/>
  <c r="D1074" i="1"/>
  <c r="B1075" i="1"/>
  <c r="C1075" i="1"/>
  <c r="D1075" i="1"/>
  <c r="B1076" i="1"/>
  <c r="C1076" i="1"/>
  <c r="D1076" i="1"/>
  <c r="B1077" i="1"/>
  <c r="C1077" i="1"/>
  <c r="D1077" i="1"/>
  <c r="B1078" i="1"/>
  <c r="C1078" i="1"/>
  <c r="D1078" i="1"/>
  <c r="B1079" i="1"/>
  <c r="C1079" i="1"/>
  <c r="D1079" i="1"/>
  <c r="B1080" i="1"/>
  <c r="C1080" i="1"/>
  <c r="D1080" i="1"/>
  <c r="B1081" i="1"/>
  <c r="C1081" i="1"/>
  <c r="D1081" i="1"/>
  <c r="B1082" i="1"/>
  <c r="C1082" i="1"/>
  <c r="D1082" i="1"/>
  <c r="B1083" i="1"/>
  <c r="C1083" i="1"/>
  <c r="D1083" i="1"/>
  <c r="B1084" i="1"/>
  <c r="C1084" i="1"/>
  <c r="D1084" i="1"/>
  <c r="B1085" i="1"/>
  <c r="C1085" i="1"/>
  <c r="D1085" i="1"/>
  <c r="B1086" i="1"/>
  <c r="C1086" i="1"/>
  <c r="D1086" i="1"/>
  <c r="B1087" i="1"/>
  <c r="C1087" i="1"/>
  <c r="D1087" i="1"/>
  <c r="B1088" i="1"/>
  <c r="C1088" i="1"/>
  <c r="D1088" i="1"/>
  <c r="B1089" i="1"/>
  <c r="C1089" i="1"/>
  <c r="D1089" i="1"/>
  <c r="B1090" i="1"/>
  <c r="C1090" i="1"/>
  <c r="D1090" i="1"/>
  <c r="B1091" i="1"/>
  <c r="C1091" i="1"/>
  <c r="D1091" i="1"/>
  <c r="B1092" i="1"/>
  <c r="C1092" i="1"/>
  <c r="D1092" i="1"/>
  <c r="B1093" i="1"/>
  <c r="C1093" i="1"/>
  <c r="D1093" i="1"/>
  <c r="B1094" i="1"/>
  <c r="C1094" i="1"/>
  <c r="D1094" i="1"/>
  <c r="B1095" i="1"/>
  <c r="C1095" i="1"/>
  <c r="D1095" i="1"/>
  <c r="B1096" i="1"/>
  <c r="C1096" i="1"/>
  <c r="D1096" i="1"/>
  <c r="B1097" i="1"/>
  <c r="C1097" i="1"/>
  <c r="D1097" i="1"/>
  <c r="B1098" i="1"/>
  <c r="C1098" i="1"/>
  <c r="D1098" i="1"/>
  <c r="B1099" i="1"/>
  <c r="C1099" i="1"/>
  <c r="D1099" i="1"/>
  <c r="B1100" i="1"/>
  <c r="C1100" i="1"/>
  <c r="D1100" i="1"/>
  <c r="B1101" i="1"/>
  <c r="C1101" i="1"/>
  <c r="D1101" i="1"/>
  <c r="B1102" i="1"/>
  <c r="C1102" i="1"/>
  <c r="D1102" i="1"/>
  <c r="B1103" i="1"/>
  <c r="C1103" i="1"/>
  <c r="D1103" i="1"/>
  <c r="B1104" i="1"/>
  <c r="C1104" i="1"/>
  <c r="D1104" i="1"/>
  <c r="B1105" i="1"/>
  <c r="C1105" i="1"/>
  <c r="D1105" i="1"/>
  <c r="B1106" i="1"/>
  <c r="C1106" i="1"/>
  <c r="D1106" i="1"/>
  <c r="B1107" i="1"/>
  <c r="C1107" i="1"/>
  <c r="D1107" i="1"/>
  <c r="B1108" i="1"/>
  <c r="C1108" i="1"/>
  <c r="D1108" i="1"/>
  <c r="B1109" i="1"/>
  <c r="C1109" i="1"/>
  <c r="D1109" i="1"/>
  <c r="B1110" i="1"/>
  <c r="C1110" i="1"/>
  <c r="D1110" i="1"/>
  <c r="B1111" i="1"/>
  <c r="C1111" i="1"/>
  <c r="D1111" i="1"/>
  <c r="B1112" i="1"/>
  <c r="C1112" i="1"/>
  <c r="D1112" i="1"/>
  <c r="B1113" i="1"/>
  <c r="C1113" i="1"/>
  <c r="D1113" i="1"/>
  <c r="B1114" i="1"/>
  <c r="C1114" i="1"/>
  <c r="D1114" i="1"/>
  <c r="B1115" i="1"/>
  <c r="C1115" i="1"/>
  <c r="D1115" i="1"/>
  <c r="B1116" i="1"/>
  <c r="C1116" i="1"/>
  <c r="D1116" i="1"/>
  <c r="B1117" i="1"/>
  <c r="C1117" i="1"/>
  <c r="D1117" i="1"/>
  <c r="B1118" i="1"/>
  <c r="C1118" i="1"/>
  <c r="D1118" i="1"/>
  <c r="B1119" i="1"/>
  <c r="C1119" i="1"/>
  <c r="D1119" i="1"/>
  <c r="B1120" i="1"/>
  <c r="C1120" i="1"/>
  <c r="D1120" i="1"/>
  <c r="B1121" i="1"/>
  <c r="C1121" i="1"/>
  <c r="D1121" i="1"/>
  <c r="B1122" i="1"/>
  <c r="C1122" i="1"/>
  <c r="D1122" i="1"/>
  <c r="B1123" i="1"/>
  <c r="C1123" i="1"/>
  <c r="D1123" i="1"/>
  <c r="B1124" i="1"/>
  <c r="C1124" i="1"/>
  <c r="D1124" i="1"/>
  <c r="B1125" i="1"/>
  <c r="C1125" i="1"/>
  <c r="D1125" i="1"/>
  <c r="B1126" i="1"/>
  <c r="C1126" i="1"/>
  <c r="D1126" i="1"/>
  <c r="B1127" i="1"/>
  <c r="C1127" i="1"/>
  <c r="D1127" i="1"/>
  <c r="B1128" i="1"/>
  <c r="C1128" i="1"/>
  <c r="D1128" i="1"/>
  <c r="B1129" i="1"/>
  <c r="C1129" i="1"/>
  <c r="D1129" i="1"/>
  <c r="B1130" i="1"/>
  <c r="C1130" i="1"/>
  <c r="D1130" i="1"/>
  <c r="B1131" i="1"/>
  <c r="C1131" i="1"/>
  <c r="D1131" i="1"/>
  <c r="B1132" i="1"/>
  <c r="C1132" i="1"/>
  <c r="D1132" i="1"/>
  <c r="B1133" i="1"/>
  <c r="C1133" i="1"/>
  <c r="D1133" i="1"/>
  <c r="B1134" i="1"/>
  <c r="C1134" i="1"/>
  <c r="D1134" i="1"/>
  <c r="B1135" i="1"/>
  <c r="C1135" i="1"/>
  <c r="D1135" i="1"/>
  <c r="B1136" i="1"/>
  <c r="C1136" i="1"/>
  <c r="D1136" i="1"/>
  <c r="B1137" i="1"/>
  <c r="C1137" i="1"/>
  <c r="D1137" i="1"/>
  <c r="B1138" i="1"/>
  <c r="C1138" i="1"/>
  <c r="D1138" i="1"/>
  <c r="B1139" i="1"/>
  <c r="C1139" i="1"/>
  <c r="D1139" i="1"/>
  <c r="B1140" i="1"/>
  <c r="C1140" i="1"/>
  <c r="D1140" i="1"/>
  <c r="B1141" i="1"/>
  <c r="C1141" i="1"/>
  <c r="D1141" i="1"/>
  <c r="B1142" i="1"/>
  <c r="C1142" i="1"/>
  <c r="D1142" i="1"/>
  <c r="B1143" i="1"/>
  <c r="C1143" i="1"/>
  <c r="D1143" i="1"/>
  <c r="B1144" i="1"/>
  <c r="C1144" i="1"/>
  <c r="D1144" i="1"/>
  <c r="B1145" i="1"/>
  <c r="C1145" i="1"/>
  <c r="D1145" i="1"/>
  <c r="B1146" i="1"/>
  <c r="C1146" i="1"/>
  <c r="D1146" i="1"/>
  <c r="B1147" i="1"/>
  <c r="C1147" i="1"/>
  <c r="D1147" i="1"/>
  <c r="B1148" i="1"/>
  <c r="C1148" i="1"/>
  <c r="D1148" i="1"/>
  <c r="B1149" i="1"/>
  <c r="C1149" i="1"/>
  <c r="D1149" i="1"/>
  <c r="B1150" i="1"/>
  <c r="C1150" i="1"/>
  <c r="D1150" i="1"/>
  <c r="B1151" i="1"/>
  <c r="C1151" i="1"/>
  <c r="D1151" i="1"/>
  <c r="B1152" i="1"/>
  <c r="C1152" i="1"/>
  <c r="D1152" i="1"/>
  <c r="B1153" i="1"/>
  <c r="C1153" i="1"/>
  <c r="D1153" i="1"/>
  <c r="B1154" i="1"/>
  <c r="C1154" i="1"/>
  <c r="D1154" i="1"/>
  <c r="B1155" i="1"/>
  <c r="C1155" i="1"/>
  <c r="D1155" i="1"/>
  <c r="B1156" i="1"/>
  <c r="C1156" i="1"/>
  <c r="D1156" i="1"/>
  <c r="B1157" i="1"/>
  <c r="C1157" i="1"/>
  <c r="D1157" i="1"/>
  <c r="B1158" i="1"/>
  <c r="C1158" i="1"/>
  <c r="D1158" i="1"/>
  <c r="B1159" i="1"/>
  <c r="C1159" i="1"/>
  <c r="D1159" i="1"/>
  <c r="B1160" i="1"/>
  <c r="C1160" i="1"/>
  <c r="D1160" i="1"/>
  <c r="B1161" i="1"/>
  <c r="C1161" i="1"/>
  <c r="D1161" i="1"/>
  <c r="B1162" i="1"/>
  <c r="C1162" i="1"/>
  <c r="D1162" i="1"/>
  <c r="B1163" i="1"/>
  <c r="C1163" i="1"/>
  <c r="D1163" i="1"/>
  <c r="B1164" i="1"/>
  <c r="C1164" i="1"/>
  <c r="D1164" i="1"/>
  <c r="B1165" i="1"/>
  <c r="C1165" i="1"/>
  <c r="D1165" i="1"/>
  <c r="B1166" i="1"/>
  <c r="C1166" i="1"/>
  <c r="D1166" i="1"/>
  <c r="B1167" i="1"/>
  <c r="C1167" i="1"/>
  <c r="D1167" i="1"/>
  <c r="B1168" i="1"/>
  <c r="C1168" i="1"/>
  <c r="D1168" i="1"/>
  <c r="B1169" i="1"/>
  <c r="C1169" i="1"/>
  <c r="D1169" i="1"/>
  <c r="B1170" i="1"/>
  <c r="C1170" i="1"/>
  <c r="D1170" i="1"/>
  <c r="B1171" i="1"/>
  <c r="C1171" i="1"/>
  <c r="D1171" i="1"/>
  <c r="B1172" i="1"/>
  <c r="C1172" i="1"/>
  <c r="D1172" i="1"/>
  <c r="B1173" i="1"/>
  <c r="C1173" i="1"/>
  <c r="D1173" i="1"/>
  <c r="B1174" i="1"/>
  <c r="C1174" i="1"/>
  <c r="D1174" i="1"/>
  <c r="B1175" i="1"/>
  <c r="C1175" i="1"/>
  <c r="D1175" i="1"/>
  <c r="B1176" i="1"/>
  <c r="C1176" i="1"/>
  <c r="D1176" i="1"/>
  <c r="B1177" i="1"/>
  <c r="C1177" i="1"/>
  <c r="D1177" i="1"/>
  <c r="B1178" i="1"/>
  <c r="C1178" i="1"/>
  <c r="D1178" i="1"/>
  <c r="B1179" i="1"/>
  <c r="C1179" i="1"/>
  <c r="D1179" i="1"/>
  <c r="B1180" i="1"/>
  <c r="C1180" i="1"/>
  <c r="D1180" i="1"/>
  <c r="B1181" i="1"/>
  <c r="C1181" i="1"/>
  <c r="D1181" i="1"/>
  <c r="B1182" i="1"/>
  <c r="C1182" i="1"/>
  <c r="D1182" i="1"/>
  <c r="B1183" i="1"/>
  <c r="C1183" i="1"/>
  <c r="D1183" i="1"/>
  <c r="B1184" i="1"/>
  <c r="C1184" i="1"/>
  <c r="D1184" i="1"/>
  <c r="B1185" i="1"/>
  <c r="C1185" i="1"/>
  <c r="D1185" i="1"/>
  <c r="B1186" i="1"/>
  <c r="C1186" i="1"/>
  <c r="D1186" i="1"/>
  <c r="B1187" i="1"/>
  <c r="C1187" i="1"/>
  <c r="D1187" i="1"/>
  <c r="B1188" i="1"/>
  <c r="C1188" i="1"/>
  <c r="D1188" i="1"/>
  <c r="B1189" i="1"/>
  <c r="C1189" i="1"/>
  <c r="D1189" i="1"/>
  <c r="B1190" i="1"/>
  <c r="C1190" i="1"/>
  <c r="D1190" i="1"/>
  <c r="B1191" i="1"/>
  <c r="C1191" i="1"/>
  <c r="D1191" i="1"/>
  <c r="B1192" i="1"/>
  <c r="C1192" i="1"/>
  <c r="D1192" i="1"/>
  <c r="B1193" i="1"/>
  <c r="C1193" i="1"/>
  <c r="D1193" i="1"/>
  <c r="B1194" i="1"/>
  <c r="C1194" i="1"/>
  <c r="D1194" i="1"/>
  <c r="B1195" i="1"/>
  <c r="C1195" i="1"/>
  <c r="D1195" i="1"/>
  <c r="B1196" i="1"/>
  <c r="C1196" i="1"/>
  <c r="D1196" i="1"/>
  <c r="B1197" i="1"/>
  <c r="C1197" i="1"/>
  <c r="D1197" i="1"/>
  <c r="B1198" i="1"/>
  <c r="C1198" i="1"/>
  <c r="D1198" i="1"/>
  <c r="B1199" i="1"/>
  <c r="C1199" i="1"/>
  <c r="D1199" i="1"/>
  <c r="B1200" i="1"/>
  <c r="C1200" i="1"/>
  <c r="D1200" i="1"/>
  <c r="B1201" i="1"/>
  <c r="C1201" i="1"/>
  <c r="D1201" i="1"/>
  <c r="B1202" i="1"/>
  <c r="C1202" i="1"/>
  <c r="D1202" i="1"/>
  <c r="B1203" i="1"/>
  <c r="C1203" i="1"/>
  <c r="D1203" i="1"/>
  <c r="B1204" i="1"/>
  <c r="C1204" i="1"/>
  <c r="D1204" i="1"/>
  <c r="B1205" i="1"/>
  <c r="C1205" i="1"/>
  <c r="D1205" i="1"/>
  <c r="B1206" i="1"/>
  <c r="C1206" i="1"/>
  <c r="D1206" i="1"/>
  <c r="B1207" i="1"/>
  <c r="C1207" i="1"/>
  <c r="D1207" i="1"/>
  <c r="B1208" i="1"/>
  <c r="C1208" i="1"/>
  <c r="D1208" i="1"/>
  <c r="B1209" i="1"/>
  <c r="C1209" i="1"/>
  <c r="D1209" i="1"/>
  <c r="B1210" i="1"/>
  <c r="C1210" i="1"/>
  <c r="D1210" i="1"/>
  <c r="B1211" i="1"/>
  <c r="C1211" i="1"/>
  <c r="D1211" i="1"/>
  <c r="B1212" i="1"/>
  <c r="C1212" i="1"/>
  <c r="D1212" i="1"/>
  <c r="B1213" i="1"/>
  <c r="C1213" i="1"/>
  <c r="D1213" i="1"/>
  <c r="B1214" i="1"/>
  <c r="C1214" i="1"/>
  <c r="D1214" i="1"/>
  <c r="B1215" i="1"/>
  <c r="C1215" i="1"/>
  <c r="D1215" i="1"/>
  <c r="B1216" i="1"/>
  <c r="C1216" i="1"/>
  <c r="D1216" i="1"/>
  <c r="B1217" i="1"/>
  <c r="C1217" i="1"/>
  <c r="D1217" i="1"/>
  <c r="B1218" i="1"/>
  <c r="C1218" i="1"/>
  <c r="D1218" i="1"/>
  <c r="B1219" i="1"/>
  <c r="C1219" i="1"/>
  <c r="D1219" i="1"/>
  <c r="B1220" i="1"/>
  <c r="C1220" i="1"/>
  <c r="D1220" i="1"/>
  <c r="B1221" i="1"/>
  <c r="C1221" i="1"/>
  <c r="D1221" i="1"/>
  <c r="B1222" i="1"/>
  <c r="C1222" i="1"/>
  <c r="D1222" i="1"/>
  <c r="B1223" i="1"/>
  <c r="C1223" i="1"/>
  <c r="D1223" i="1"/>
  <c r="B1224" i="1"/>
  <c r="C1224" i="1"/>
  <c r="D1224" i="1"/>
  <c r="B1225" i="1"/>
  <c r="C1225" i="1"/>
  <c r="D1225" i="1"/>
  <c r="B1226" i="1"/>
  <c r="C1226" i="1"/>
  <c r="D1226" i="1"/>
  <c r="B1227" i="1"/>
  <c r="C1227" i="1"/>
  <c r="D1227" i="1"/>
  <c r="B1228" i="1"/>
  <c r="C1228" i="1"/>
  <c r="D1228" i="1"/>
  <c r="B1229" i="1"/>
  <c r="C1229" i="1"/>
  <c r="D1229" i="1"/>
  <c r="B1230" i="1"/>
  <c r="C1230" i="1"/>
  <c r="D1230" i="1"/>
  <c r="B1231" i="1"/>
  <c r="C1231" i="1"/>
  <c r="D1231" i="1"/>
  <c r="B1232" i="1"/>
  <c r="C1232" i="1"/>
  <c r="D1232" i="1"/>
  <c r="B1233" i="1"/>
  <c r="C1233" i="1"/>
  <c r="D1233" i="1"/>
  <c r="B1234" i="1"/>
  <c r="C1234" i="1"/>
  <c r="D1234" i="1"/>
  <c r="B1235" i="1"/>
  <c r="C1235" i="1"/>
  <c r="D1235" i="1"/>
  <c r="B1236" i="1"/>
  <c r="C1236" i="1"/>
  <c r="D1236" i="1"/>
  <c r="B1237" i="1"/>
  <c r="C1237" i="1"/>
  <c r="D1237" i="1"/>
  <c r="B1238" i="1"/>
  <c r="C1238" i="1"/>
  <c r="D1238" i="1"/>
  <c r="B1239" i="1"/>
  <c r="C1239" i="1"/>
  <c r="D1239" i="1"/>
  <c r="B1240" i="1"/>
  <c r="C1240" i="1"/>
  <c r="D1240" i="1"/>
  <c r="B1241" i="1"/>
  <c r="C1241" i="1"/>
  <c r="D1241" i="1"/>
  <c r="B1242" i="1"/>
  <c r="C1242" i="1"/>
  <c r="D1242" i="1"/>
  <c r="B1243" i="1"/>
  <c r="C1243" i="1"/>
  <c r="D1243" i="1"/>
  <c r="B1244" i="1"/>
  <c r="C1244" i="1"/>
  <c r="D1244" i="1"/>
  <c r="B1245" i="1"/>
  <c r="C1245" i="1"/>
  <c r="D1245" i="1"/>
  <c r="B1246" i="1"/>
  <c r="C1246" i="1"/>
  <c r="D1246" i="1"/>
  <c r="B1247" i="1"/>
  <c r="C1247" i="1"/>
  <c r="D1247" i="1"/>
  <c r="B1248" i="1"/>
  <c r="C1248" i="1"/>
  <c r="D1248" i="1"/>
  <c r="B1249" i="1"/>
  <c r="C1249" i="1"/>
  <c r="D1249" i="1"/>
  <c r="B1250" i="1"/>
  <c r="C1250" i="1"/>
  <c r="D1250" i="1"/>
  <c r="B1251" i="1"/>
  <c r="C1251" i="1"/>
  <c r="D1251" i="1"/>
  <c r="B1252" i="1"/>
  <c r="C1252" i="1"/>
  <c r="D1252" i="1"/>
  <c r="B1253" i="1"/>
  <c r="C1253" i="1"/>
  <c r="D1253" i="1"/>
  <c r="B1254" i="1"/>
  <c r="C1254" i="1"/>
  <c r="D1254" i="1"/>
  <c r="B1255" i="1"/>
  <c r="C1255" i="1"/>
  <c r="D1255" i="1"/>
  <c r="B1256" i="1"/>
  <c r="C1256" i="1"/>
  <c r="D1256" i="1"/>
  <c r="B1257" i="1"/>
  <c r="C1257" i="1"/>
  <c r="D1257" i="1"/>
  <c r="B1258" i="1"/>
  <c r="C1258" i="1"/>
  <c r="D1258" i="1"/>
  <c r="B1259" i="1"/>
  <c r="C1259" i="1"/>
  <c r="D1259" i="1"/>
  <c r="B1260" i="1"/>
  <c r="C1260" i="1"/>
  <c r="D1260" i="1"/>
  <c r="B1261" i="1"/>
  <c r="C1261" i="1"/>
  <c r="D1261" i="1"/>
  <c r="B1262" i="1"/>
  <c r="C1262" i="1"/>
  <c r="D1262" i="1"/>
  <c r="B1263" i="1"/>
  <c r="C1263" i="1"/>
  <c r="D1263" i="1"/>
  <c r="B1264" i="1"/>
  <c r="C1264" i="1"/>
  <c r="D1264" i="1"/>
  <c r="B1265" i="1"/>
  <c r="C1265" i="1"/>
  <c r="D1265" i="1"/>
  <c r="B1266" i="1"/>
  <c r="C1266" i="1"/>
  <c r="D1266" i="1"/>
  <c r="B1267" i="1"/>
  <c r="C1267" i="1"/>
  <c r="D1267" i="1"/>
  <c r="B1268" i="1"/>
  <c r="C1268" i="1"/>
  <c r="D1268" i="1"/>
  <c r="B1269" i="1"/>
  <c r="C1269" i="1"/>
  <c r="D1269" i="1"/>
  <c r="B1270" i="1"/>
  <c r="C1270" i="1"/>
  <c r="D1270" i="1"/>
  <c r="B1271" i="1"/>
  <c r="C1271" i="1"/>
  <c r="D1271" i="1"/>
  <c r="B1272" i="1"/>
  <c r="C1272" i="1"/>
  <c r="D1272" i="1"/>
  <c r="B1273" i="1"/>
  <c r="C1273" i="1"/>
  <c r="D1273" i="1"/>
  <c r="B1274" i="1"/>
  <c r="C1274" i="1"/>
  <c r="D1274" i="1"/>
  <c r="B1275" i="1"/>
  <c r="C1275" i="1"/>
  <c r="D1275" i="1"/>
  <c r="B1276" i="1"/>
  <c r="C1276" i="1"/>
  <c r="D1276" i="1"/>
  <c r="B1277" i="1"/>
  <c r="C1277" i="1"/>
  <c r="D1277" i="1"/>
  <c r="B1278" i="1"/>
  <c r="C1278" i="1"/>
  <c r="D1278" i="1"/>
  <c r="B1279" i="1"/>
  <c r="C1279" i="1"/>
  <c r="D1279" i="1"/>
  <c r="B1280" i="1"/>
  <c r="C1280" i="1"/>
  <c r="D1280" i="1"/>
  <c r="B1281" i="1"/>
  <c r="C1281" i="1"/>
  <c r="D1281" i="1"/>
  <c r="B1282" i="1"/>
  <c r="C1282" i="1"/>
  <c r="D1282" i="1"/>
  <c r="B1283" i="1"/>
  <c r="C1283" i="1"/>
  <c r="D1283" i="1"/>
  <c r="B1284" i="1"/>
  <c r="C1284" i="1"/>
  <c r="D1284" i="1"/>
  <c r="B1285" i="1"/>
  <c r="C1285" i="1"/>
  <c r="D1285" i="1"/>
  <c r="B1286" i="1"/>
  <c r="C1286" i="1"/>
  <c r="D1286" i="1"/>
  <c r="B1287" i="1"/>
  <c r="C1287" i="1"/>
  <c r="D1287" i="1"/>
  <c r="B1288" i="1"/>
  <c r="C1288" i="1"/>
  <c r="D1288" i="1"/>
  <c r="B1289" i="1"/>
  <c r="C1289" i="1"/>
  <c r="D1289" i="1"/>
  <c r="B1290" i="1"/>
  <c r="C1290" i="1"/>
  <c r="D1290" i="1"/>
  <c r="B1291" i="1"/>
  <c r="C1291" i="1"/>
  <c r="D1291" i="1"/>
  <c r="B1292" i="1"/>
  <c r="C1292" i="1"/>
  <c r="D1292" i="1"/>
  <c r="B1293" i="1"/>
  <c r="C1293" i="1"/>
  <c r="D1293" i="1"/>
  <c r="B1294" i="1"/>
  <c r="C1294" i="1"/>
  <c r="D1294" i="1"/>
  <c r="B1295" i="1"/>
  <c r="C1295" i="1"/>
  <c r="D1295" i="1"/>
  <c r="B1296" i="1"/>
  <c r="C1296" i="1"/>
  <c r="D1296" i="1"/>
  <c r="B1297" i="1"/>
  <c r="C1297" i="1"/>
  <c r="D1297" i="1"/>
  <c r="B1298" i="1"/>
  <c r="C1298" i="1"/>
  <c r="D1298" i="1"/>
  <c r="B1299" i="1"/>
  <c r="C1299" i="1"/>
  <c r="D1299" i="1"/>
  <c r="B1300" i="1"/>
  <c r="C1300" i="1"/>
  <c r="D1300" i="1"/>
  <c r="B1301" i="1"/>
  <c r="C1301" i="1"/>
  <c r="D1301" i="1"/>
  <c r="B1302" i="1"/>
  <c r="C1302" i="1"/>
  <c r="D1302" i="1"/>
  <c r="B1303" i="1"/>
  <c r="C1303" i="1"/>
  <c r="D1303" i="1"/>
  <c r="B1304" i="1"/>
  <c r="C1304" i="1"/>
  <c r="D1304" i="1"/>
  <c r="B1305" i="1"/>
  <c r="C1305" i="1"/>
  <c r="D1305" i="1"/>
  <c r="B1306" i="1"/>
  <c r="C1306" i="1"/>
  <c r="D1306" i="1"/>
  <c r="B1307" i="1"/>
  <c r="C1307" i="1"/>
  <c r="D1307" i="1"/>
  <c r="B1308" i="1"/>
  <c r="C1308" i="1"/>
  <c r="D1308" i="1"/>
  <c r="B1309" i="1"/>
  <c r="C1309" i="1"/>
  <c r="D1309" i="1"/>
  <c r="B1310" i="1"/>
  <c r="C1310" i="1"/>
  <c r="D1310" i="1"/>
  <c r="B1311" i="1"/>
  <c r="C1311" i="1"/>
  <c r="D1311" i="1"/>
  <c r="B1312" i="1"/>
  <c r="C1312" i="1"/>
  <c r="D1312" i="1"/>
  <c r="B1313" i="1"/>
  <c r="C1313" i="1"/>
  <c r="D1313" i="1"/>
  <c r="B1314" i="1"/>
  <c r="C1314" i="1"/>
  <c r="D1314" i="1"/>
  <c r="B1315" i="1"/>
  <c r="C1315" i="1"/>
  <c r="D1315" i="1"/>
  <c r="B1316" i="1"/>
  <c r="C1316" i="1"/>
  <c r="D1316" i="1"/>
  <c r="B1317" i="1"/>
  <c r="C1317" i="1"/>
  <c r="D1317" i="1"/>
  <c r="B1318" i="1"/>
  <c r="C1318" i="1"/>
  <c r="D1318" i="1"/>
  <c r="B1319" i="1"/>
  <c r="C1319" i="1"/>
  <c r="D1319" i="1"/>
  <c r="B1320" i="1"/>
  <c r="C1320" i="1"/>
  <c r="D1320" i="1"/>
  <c r="B1321" i="1"/>
  <c r="C1321" i="1"/>
  <c r="D1321" i="1"/>
  <c r="B1322" i="1"/>
  <c r="C1322" i="1"/>
  <c r="D1322" i="1"/>
  <c r="B1323" i="1"/>
  <c r="C1323" i="1"/>
  <c r="D1323" i="1"/>
  <c r="B1324" i="1"/>
  <c r="C1324" i="1"/>
  <c r="D1324" i="1"/>
  <c r="B1325" i="1"/>
  <c r="C1325" i="1"/>
  <c r="D1325" i="1"/>
  <c r="B1326" i="1"/>
  <c r="C1326" i="1"/>
  <c r="D1326" i="1"/>
  <c r="B1327" i="1"/>
  <c r="C1327" i="1"/>
  <c r="D1327" i="1"/>
</calcChain>
</file>

<file path=xl/sharedStrings.xml><?xml version="1.0" encoding="utf-8"?>
<sst xmlns="http://schemas.openxmlformats.org/spreadsheetml/2006/main" count="1344" uniqueCount="135">
  <si>
    <t>Commonwealth of Virginia</t>
  </si>
  <si>
    <t>CARDINAL TRIAL BALANCE REPORT</t>
  </si>
  <si>
    <t>Run Date: 09/13/2021</t>
  </si>
  <si>
    <t>Report ID: VGLR001</t>
  </si>
  <si>
    <t>Run Time: 03:16 00</t>
  </si>
  <si>
    <t>Page No. 1</t>
  </si>
  <si>
    <t xml:space="preserve">  of</t>
  </si>
  <si>
    <t>Business Unit        :</t>
  </si>
  <si>
    <t>Dept of Criminal Justice Svcs</t>
  </si>
  <si>
    <t>Fiscal Year          :</t>
  </si>
  <si>
    <t>Accounting Period :</t>
  </si>
  <si>
    <t>Account Details      :</t>
  </si>
  <si>
    <t>Detail</t>
  </si>
  <si>
    <t>Ledger Selection  :</t>
  </si>
  <si>
    <t>ACTUALS</t>
  </si>
  <si>
    <t>ChartField Selection :</t>
  </si>
  <si>
    <t>By BU,Fund,Proj</t>
  </si>
  <si>
    <t>Adj. Period       :</t>
  </si>
  <si>
    <t xml:space="preserve">   </t>
  </si>
  <si>
    <t>Business Unit</t>
  </si>
  <si>
    <t>Fund Code</t>
  </si>
  <si>
    <t>Project</t>
  </si>
  <si>
    <t>Account</t>
  </si>
  <si>
    <t>Description</t>
  </si>
  <si>
    <t>Beginning Balance</t>
  </si>
  <si>
    <t>Net Activity</t>
  </si>
  <si>
    <t>Ending Balance</t>
  </si>
  <si>
    <t>Cash With The Treasurer Of VA</t>
  </si>
  <si>
    <t>Petty Cash Advances</t>
  </si>
  <si>
    <t>Accts Payable-AP/EX Accruals</t>
  </si>
  <si>
    <t>Susp Acct-Deposit Pend Distrib</t>
  </si>
  <si>
    <t>Susp Acct-Sales Tax Liability</t>
  </si>
  <si>
    <t>Stop Pay Clearing-Payroll</t>
  </si>
  <si>
    <t>Stop Pay Clearing-Gen Warrant</t>
  </si>
  <si>
    <t>Employer Retire Contrb-Def Ben</t>
  </si>
  <si>
    <t>Salary Social Securty&amp;Medicare</t>
  </si>
  <si>
    <t>Group Life Insurance</t>
  </si>
  <si>
    <t>Employer Health Ins Premium</t>
  </si>
  <si>
    <t>Retiree Health Ins Cr Premium</t>
  </si>
  <si>
    <t>VSDB &amp; Longterm Disability Ins</t>
  </si>
  <si>
    <t>Employer Retire-Defined Contrb</t>
  </si>
  <si>
    <t>Salaries, Appointed Officials</t>
  </si>
  <si>
    <t>Salaries, Classified</t>
  </si>
  <si>
    <t>Bonuses &amp; Incentives</t>
  </si>
  <si>
    <t>Deferred Comp Match Payments</t>
  </si>
  <si>
    <t>Wages, General</t>
  </si>
  <si>
    <t>Salaries, Annual Leave Balance</t>
  </si>
  <si>
    <t>Salaries, Sick Leave Balances</t>
  </si>
  <si>
    <t>DefContMatch-VRS HybridRetPlan</t>
  </si>
  <si>
    <t>Express Services</t>
  </si>
  <si>
    <t>Outbound Freight Services</t>
  </si>
  <si>
    <t>Postal Services</t>
  </si>
  <si>
    <t>Printing Services</t>
  </si>
  <si>
    <t>Telecom Services (VITA)</t>
  </si>
  <si>
    <t>Telecom Services (Non-State)</t>
  </si>
  <si>
    <t>Organization Memberships</t>
  </si>
  <si>
    <t>Employee Trainng/Workshop/Conf</t>
  </si>
  <si>
    <t>Auditing Services</t>
  </si>
  <si>
    <t>Management Services</t>
  </si>
  <si>
    <t>Electrical Repair &amp; Maint Srvc</t>
  </si>
  <si>
    <t>Food &amp; Dietary Services</t>
  </si>
  <si>
    <t>Manual Labor Services</t>
  </si>
  <si>
    <t>Production Services</t>
  </si>
  <si>
    <t>Info Mgmt Des/Dv Svc(Non-VITA)</t>
  </si>
  <si>
    <t>VITA It Infrastructure Srvc</t>
  </si>
  <si>
    <t>Travel, Personal Vehicle</t>
  </si>
  <si>
    <t>Travel, Public Carriers</t>
  </si>
  <si>
    <t>Travel, St Owned/Leasd Vehicle</t>
  </si>
  <si>
    <t>Travel, Subsistence &amp; Lodging</t>
  </si>
  <si>
    <t>Travel, Meal Reimb-Not Rpt Irs</t>
  </si>
  <si>
    <t>Chrg Crd Purchse Supply &amp; Mat</t>
  </si>
  <si>
    <t>Office Supplies</t>
  </si>
  <si>
    <t>Gasoline</t>
  </si>
  <si>
    <t>Premiums</t>
  </si>
  <si>
    <t>Automobile Liability Insurance</t>
  </si>
  <si>
    <t>Building Rentals</t>
  </si>
  <si>
    <t>Bldg Rental-NonState DGS Adm</t>
  </si>
  <si>
    <t>Agency Service Charges</t>
  </si>
  <si>
    <t>DGS Parking Charges</t>
  </si>
  <si>
    <t>Network Components</t>
  </si>
  <si>
    <t>Computer Software Purchases</t>
  </si>
  <si>
    <t>Reference Equipment</t>
  </si>
  <si>
    <t>Cash Trnsfr In - Load GF Cash</t>
  </si>
  <si>
    <t>Cash Transfer Out - GF/Non-GF</t>
  </si>
  <si>
    <t>Cat Aid-Local Govts&amp;Const Off</t>
  </si>
  <si>
    <t>Grnt-Nongovernmental Org</t>
  </si>
  <si>
    <t>Grnt-Intergovernmental Org</t>
  </si>
  <si>
    <t>Food &amp; Dietary Supplies</t>
  </si>
  <si>
    <t>Petty Cash Operations</t>
  </si>
  <si>
    <t>Refund-Exp/Misc Disburse Pr Yr</t>
  </si>
  <si>
    <t>Computer Software Maint Srvcs</t>
  </si>
  <si>
    <t>Fund Balance</t>
  </si>
  <si>
    <t>Misc Licenses, Permits &amp; Fees</t>
  </si>
  <si>
    <t>Pri Sec Invstgtr/Guard Reg Fee</t>
  </si>
  <si>
    <t>Pri Secrty Training Reg Fees</t>
  </si>
  <si>
    <t>Reg Fees For Workshops/Classes</t>
  </si>
  <si>
    <t>Miscellaneous Revenues</t>
  </si>
  <si>
    <t>FOIA Request Revenue</t>
  </si>
  <si>
    <t>Fiscal Services</t>
  </si>
  <si>
    <t>Equipment Rentals</t>
  </si>
  <si>
    <t>Fees For Admin Services</t>
  </si>
  <si>
    <t>Asset Forfeiture/Seizure Funds</t>
  </si>
  <si>
    <t>Parking Fee Suspense Account</t>
  </si>
  <si>
    <t>Fine/Fort/Court Fee/Cst/Penlty</t>
  </si>
  <si>
    <t>Cash Transfer Out -Treas Tr Fd</t>
  </si>
  <si>
    <t>E Byrne Mem Justice Asst Grant</t>
  </si>
  <si>
    <t>Cash Tran Out-Fed Pass Thru He</t>
  </si>
  <si>
    <t>Sex Trafficking Offenses Fee</t>
  </si>
  <si>
    <t>Cash Transfer In - GF/Non-GF</t>
  </si>
  <si>
    <t>Domestic Violnce Victim Fd Fee</t>
  </si>
  <si>
    <t>Crime Victim - Witness Fees</t>
  </si>
  <si>
    <t>Unemployment Comp Reimbursemt</t>
  </si>
  <si>
    <t>Intensifd Drg Enfrcemt Jur Fee</t>
  </si>
  <si>
    <t>Criminal Justice Academy Fee</t>
  </si>
  <si>
    <t>Internet Crime Agnst Child Fee</t>
  </si>
  <si>
    <t>Court Fees Suspense Account</t>
  </si>
  <si>
    <t>STOP School Violence</t>
  </si>
  <si>
    <t>RSAT for State Prisoners</t>
  </si>
  <si>
    <t>Violence Aganst Women Form Grt</t>
  </si>
  <si>
    <t>Sexual Asslt Srvcs Formula Prg</t>
  </si>
  <si>
    <t>Crime Victim Assistance</t>
  </si>
  <si>
    <t>Cash Tran Out-FedPass Cardinal</t>
  </si>
  <si>
    <t>Grt To Encourage Arrest Policy</t>
  </si>
  <si>
    <t>Juv Justice/Delinq Prev-Alloc</t>
  </si>
  <si>
    <t>Children?s Justice Grants</t>
  </si>
  <si>
    <t>Svcs For Trafficking Victims</t>
  </si>
  <si>
    <t>StateJstcStatsPrgmStatsAnlCntr</t>
  </si>
  <si>
    <t>Cash Tran In-Fed Pass Cardinal</t>
  </si>
  <si>
    <t>Vehicle Repair &amp; Maint Service</t>
  </si>
  <si>
    <t>Construction In Progress</t>
  </si>
  <si>
    <t>Accm Dep-Infrastructure</t>
  </si>
  <si>
    <t>Infrastructure</t>
  </si>
  <si>
    <t>Equipment</t>
  </si>
  <si>
    <t>Accm Depreciation - Equipment</t>
  </si>
  <si>
    <t>Investment General Fixed Asset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</si>
</sst>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43" fontId="0" fillId="0" borderId="0" xfId="1" applyFont="1"/>
    <xf numFmtId="0" fontId="0" fillId="33" borderId="0" xfId="0" applyFill="1"/>
    <xf numFmtId="43" fontId="0" fillId="33" borderId="0" xfId="1" applyFon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327"/>
  <sheetViews>
    <sheetView tabSelected="1" workbookViewId="0">
      <selection activeCell="D712" sqref="D712:D718"/>
    </sheetView>
  </sheetViews>
  <sheetFormatPr defaultRowHeight="14.5" x14ac:dyDescent="0.35"/>
  <cols>
    <col min="3" max="3" width="24.453125" bestFit="1" customWidth="1"/>
    <col min="5" max="5" width="31.1796875" bestFit="1" customWidth="1"/>
    <col min="6" max="6" width="11.7265625" style="1" bestFit="1" customWidth="1"/>
    <col min="7" max="7" width="8.90625" style="1" bestFit="1" customWidth="1"/>
    <col min="8" max="8" width="11.7265625" style="1" bestFit="1" customWidth="1"/>
  </cols>
  <sheetData>
    <row r="1" spans="1:8" x14ac:dyDescent="0.35">
      <c r="A1" t="s">
        <v>0</v>
      </c>
    </row>
    <row r="2" spans="1:8" x14ac:dyDescent="0.35">
      <c r="A2" t="s">
        <v>1</v>
      </c>
    </row>
    <row r="3" spans="1:8" x14ac:dyDescent="0.35">
      <c r="A3" s="2" t="s">
        <v>2</v>
      </c>
      <c r="B3" s="2"/>
      <c r="C3" s="2"/>
    </row>
    <row r="4" spans="1:8" x14ac:dyDescent="0.35">
      <c r="A4" t="s">
        <v>3</v>
      </c>
      <c r="B4" t="s">
        <v>4</v>
      </c>
    </row>
    <row r="5" spans="1:8" x14ac:dyDescent="0.35">
      <c r="A5" t="s">
        <v>5</v>
      </c>
      <c r="B5" t="s">
        <v>6</v>
      </c>
      <c r="C5">
        <v>85</v>
      </c>
    </row>
    <row r="6" spans="1:8" x14ac:dyDescent="0.35">
      <c r="A6" t="s">
        <v>7</v>
      </c>
      <c r="B6">
        <v>14000</v>
      </c>
      <c r="C6" t="s">
        <v>8</v>
      </c>
    </row>
    <row r="7" spans="1:8" x14ac:dyDescent="0.35">
      <c r="A7" t="s">
        <v>9</v>
      </c>
      <c r="B7">
        <v>2022</v>
      </c>
      <c r="C7" t="s">
        <v>10</v>
      </c>
      <c r="D7">
        <v>3</v>
      </c>
    </row>
    <row r="8" spans="1:8" x14ac:dyDescent="0.35">
      <c r="A8" t="s">
        <v>11</v>
      </c>
      <c r="B8" t="s">
        <v>12</v>
      </c>
      <c r="C8" t="s">
        <v>13</v>
      </c>
      <c r="D8" t="s">
        <v>14</v>
      </c>
    </row>
    <row r="9" spans="1:8" x14ac:dyDescent="0.35">
      <c r="A9" t="s">
        <v>15</v>
      </c>
      <c r="B9" t="s">
        <v>16</v>
      </c>
      <c r="C9" t="s">
        <v>17</v>
      </c>
      <c r="D9" t="s">
        <v>18</v>
      </c>
    </row>
    <row r="10" spans="1:8" x14ac:dyDescent="0.35">
      <c r="A10" t="s">
        <v>19</v>
      </c>
      <c r="B10" t="s">
        <v>20</v>
      </c>
      <c r="C10" t="s">
        <v>21</v>
      </c>
      <c r="D10" t="s">
        <v>22</v>
      </c>
      <c r="E10" t="s">
        <v>23</v>
      </c>
      <c r="F10" s="1" t="s">
        <v>24</v>
      </c>
      <c r="G10" s="1" t="s">
        <v>25</v>
      </c>
      <c r="H10" s="1" t="s">
        <v>26</v>
      </c>
    </row>
    <row r="11" spans="1:8" hidden="1" x14ac:dyDescent="0.35">
      <c r="A11">
        <v>14000</v>
      </c>
      <c r="B11" t="str">
        <f>" "</f>
        <v xml:space="preserve"> </v>
      </c>
      <c r="C11" t="str">
        <f t="shared" ref="C11:C42" si="0">"0000000000"</f>
        <v>0000000000</v>
      </c>
      <c r="D11" t="str">
        <f>"101010"</f>
        <v>101010</v>
      </c>
      <c r="E11" t="s">
        <v>27</v>
      </c>
      <c r="F11">
        <v>0</v>
      </c>
      <c r="G11">
        <v>0</v>
      </c>
      <c r="H11">
        <v>0</v>
      </c>
    </row>
    <row r="12" spans="1:8" hidden="1" x14ac:dyDescent="0.35">
      <c r="A12">
        <v>14000</v>
      </c>
      <c r="B12" t="str">
        <f t="shared" ref="B12:B75" si="1">"01000"</f>
        <v>01000</v>
      </c>
      <c r="C12" t="str">
        <f t="shared" si="0"/>
        <v>0000000000</v>
      </c>
      <c r="D12" t="str">
        <f>"101010"</f>
        <v>101010</v>
      </c>
      <c r="E12" t="s">
        <v>27</v>
      </c>
      <c r="F12">
        <v>246165278.03</v>
      </c>
      <c r="G12">
        <v>-365442.92</v>
      </c>
      <c r="H12">
        <v>245799835.11000001</v>
      </c>
    </row>
    <row r="13" spans="1:8" hidden="1" x14ac:dyDescent="0.35">
      <c r="A13">
        <v>14000</v>
      </c>
      <c r="B13" t="str">
        <f t="shared" si="1"/>
        <v>01000</v>
      </c>
      <c r="C13" t="str">
        <f t="shared" si="0"/>
        <v>0000000000</v>
      </c>
      <c r="D13" t="str">
        <f>"131030"</f>
        <v>131030</v>
      </c>
      <c r="E13" t="s">
        <v>28</v>
      </c>
      <c r="F13">
        <v>0</v>
      </c>
      <c r="G13">
        <v>0</v>
      </c>
      <c r="H13">
        <v>0</v>
      </c>
    </row>
    <row r="14" spans="1:8" hidden="1" x14ac:dyDescent="0.35">
      <c r="A14">
        <v>14000</v>
      </c>
      <c r="B14" t="str">
        <f t="shared" si="1"/>
        <v>01000</v>
      </c>
      <c r="C14" t="str">
        <f t="shared" si="0"/>
        <v>0000000000</v>
      </c>
      <c r="D14" t="str">
        <f>"205025"</f>
        <v>205025</v>
      </c>
      <c r="E14" t="s">
        <v>29</v>
      </c>
      <c r="F14">
        <v>-30238.02</v>
      </c>
      <c r="G14">
        <v>19263.02</v>
      </c>
      <c r="H14">
        <v>-10975</v>
      </c>
    </row>
    <row r="15" spans="1:8" hidden="1" x14ac:dyDescent="0.35">
      <c r="A15">
        <v>14000</v>
      </c>
      <c r="B15" t="str">
        <f t="shared" si="1"/>
        <v>01000</v>
      </c>
      <c r="C15" t="str">
        <f t="shared" si="0"/>
        <v>0000000000</v>
      </c>
      <c r="D15" t="str">
        <f>"255470"</f>
        <v>255470</v>
      </c>
      <c r="E15" t="s">
        <v>30</v>
      </c>
      <c r="F15">
        <v>0</v>
      </c>
      <c r="G15">
        <v>0</v>
      </c>
      <c r="H15">
        <v>0</v>
      </c>
    </row>
    <row r="16" spans="1:8" hidden="1" x14ac:dyDescent="0.35">
      <c r="A16">
        <v>14000</v>
      </c>
      <c r="B16" t="str">
        <f t="shared" si="1"/>
        <v>01000</v>
      </c>
      <c r="C16" t="str">
        <f t="shared" si="0"/>
        <v>0000000000</v>
      </c>
      <c r="D16" t="str">
        <f>"255471"</f>
        <v>255471</v>
      </c>
      <c r="E16" t="s">
        <v>31</v>
      </c>
      <c r="F16">
        <v>-4.26</v>
      </c>
      <c r="G16">
        <v>0</v>
      </c>
      <c r="H16">
        <v>-4.26</v>
      </c>
    </row>
    <row r="17" spans="1:8" hidden="1" x14ac:dyDescent="0.35">
      <c r="A17">
        <v>14000</v>
      </c>
      <c r="B17" t="str">
        <f t="shared" si="1"/>
        <v>01000</v>
      </c>
      <c r="C17" t="str">
        <f t="shared" si="0"/>
        <v>0000000000</v>
      </c>
      <c r="D17" t="str">
        <f>"255630"</f>
        <v>255630</v>
      </c>
      <c r="E17" t="s">
        <v>32</v>
      </c>
      <c r="F17">
        <v>0</v>
      </c>
      <c r="G17">
        <v>0</v>
      </c>
      <c r="H17">
        <v>0</v>
      </c>
    </row>
    <row r="18" spans="1:8" hidden="1" x14ac:dyDescent="0.35">
      <c r="A18">
        <v>14000</v>
      </c>
      <c r="B18" t="str">
        <f t="shared" si="1"/>
        <v>01000</v>
      </c>
      <c r="C18" t="str">
        <f t="shared" si="0"/>
        <v>0000000000</v>
      </c>
      <c r="D18" t="str">
        <f>"255640"</f>
        <v>255640</v>
      </c>
      <c r="E18" t="s">
        <v>33</v>
      </c>
      <c r="F18">
        <v>0</v>
      </c>
      <c r="G18">
        <v>0</v>
      </c>
      <c r="H18">
        <v>0</v>
      </c>
    </row>
    <row r="19" spans="1:8" hidden="1" x14ac:dyDescent="0.35">
      <c r="A19">
        <v>14000</v>
      </c>
      <c r="B19" t="str">
        <f t="shared" si="1"/>
        <v>01000</v>
      </c>
      <c r="C19" t="str">
        <f t="shared" si="0"/>
        <v>0000000000</v>
      </c>
      <c r="D19" t="str">
        <f>"5011110"</f>
        <v>5011110</v>
      </c>
      <c r="E19" t="s">
        <v>34</v>
      </c>
      <c r="F19">
        <v>123484.61</v>
      </c>
      <c r="G19">
        <v>26115.18</v>
      </c>
      <c r="H19">
        <v>149599.79</v>
      </c>
    </row>
    <row r="20" spans="1:8" hidden="1" x14ac:dyDescent="0.35">
      <c r="A20">
        <v>14000</v>
      </c>
      <c r="B20" t="str">
        <f t="shared" si="1"/>
        <v>01000</v>
      </c>
      <c r="C20" t="str">
        <f t="shared" si="0"/>
        <v>0000000000</v>
      </c>
      <c r="D20" t="str">
        <f>"5011120"</f>
        <v>5011120</v>
      </c>
      <c r="E20" t="s">
        <v>35</v>
      </c>
      <c r="F20">
        <v>76313.98</v>
      </c>
      <c r="G20">
        <v>16051.14</v>
      </c>
      <c r="H20">
        <v>92365.119999999995</v>
      </c>
    </row>
    <row r="21" spans="1:8" hidden="1" x14ac:dyDescent="0.35">
      <c r="A21">
        <v>14000</v>
      </c>
      <c r="B21" t="str">
        <f t="shared" si="1"/>
        <v>01000</v>
      </c>
      <c r="C21" t="str">
        <f t="shared" si="0"/>
        <v>0000000000</v>
      </c>
      <c r="D21" t="str">
        <f>"5011140"</f>
        <v>5011140</v>
      </c>
      <c r="E21" t="s">
        <v>36</v>
      </c>
      <c r="F21">
        <v>12264.59</v>
      </c>
      <c r="G21">
        <v>2599.62</v>
      </c>
      <c r="H21">
        <v>14864.21</v>
      </c>
    </row>
    <row r="22" spans="1:8" hidden="1" x14ac:dyDescent="0.35">
      <c r="A22">
        <v>14000</v>
      </c>
      <c r="B22" t="str">
        <f t="shared" si="1"/>
        <v>01000</v>
      </c>
      <c r="C22" t="str">
        <f t="shared" si="0"/>
        <v>0000000000</v>
      </c>
      <c r="D22" t="str">
        <f>"5011150"</f>
        <v>5011150</v>
      </c>
      <c r="E22" t="s">
        <v>37</v>
      </c>
      <c r="F22">
        <v>158896.04999999999</v>
      </c>
      <c r="G22">
        <v>33194.75</v>
      </c>
      <c r="H22">
        <v>192090.8</v>
      </c>
    </row>
    <row r="23" spans="1:8" hidden="1" x14ac:dyDescent="0.35">
      <c r="A23">
        <v>14000</v>
      </c>
      <c r="B23" t="str">
        <f t="shared" si="1"/>
        <v>01000</v>
      </c>
      <c r="C23" t="str">
        <f t="shared" si="0"/>
        <v>0000000000</v>
      </c>
      <c r="D23" t="str">
        <f>"5011160"</f>
        <v>5011160</v>
      </c>
      <c r="E23" t="s">
        <v>38</v>
      </c>
      <c r="F23">
        <v>10251.280000000001</v>
      </c>
      <c r="G23">
        <v>2172.88</v>
      </c>
      <c r="H23">
        <v>12424.16</v>
      </c>
    </row>
    <row r="24" spans="1:8" hidden="1" x14ac:dyDescent="0.35">
      <c r="A24">
        <v>14000</v>
      </c>
      <c r="B24" t="str">
        <f t="shared" si="1"/>
        <v>01000</v>
      </c>
      <c r="C24" t="str">
        <f t="shared" si="0"/>
        <v>0000000000</v>
      </c>
      <c r="D24" t="str">
        <f>"5011170"</f>
        <v>5011170</v>
      </c>
      <c r="E24" t="s">
        <v>39</v>
      </c>
      <c r="F24">
        <v>5400.29</v>
      </c>
      <c r="G24">
        <v>1146.5</v>
      </c>
      <c r="H24">
        <v>6546.79</v>
      </c>
    </row>
    <row r="25" spans="1:8" hidden="1" x14ac:dyDescent="0.35">
      <c r="A25">
        <v>14000</v>
      </c>
      <c r="B25" t="str">
        <f t="shared" si="1"/>
        <v>01000</v>
      </c>
      <c r="C25" t="str">
        <f t="shared" si="0"/>
        <v>0000000000</v>
      </c>
      <c r="D25" t="str">
        <f>"5011190"</f>
        <v>5011190</v>
      </c>
      <c r="E25" t="s">
        <v>40</v>
      </c>
      <c r="F25">
        <v>976.2</v>
      </c>
      <c r="G25">
        <v>195.24</v>
      </c>
      <c r="H25">
        <v>1171.44</v>
      </c>
    </row>
    <row r="26" spans="1:8" hidden="1" x14ac:dyDescent="0.35">
      <c r="A26">
        <v>14000</v>
      </c>
      <c r="B26" t="str">
        <f t="shared" si="1"/>
        <v>01000</v>
      </c>
      <c r="C26" t="str">
        <f t="shared" si="0"/>
        <v>0000000000</v>
      </c>
      <c r="D26" t="str">
        <f>"5011220"</f>
        <v>5011220</v>
      </c>
      <c r="E26" t="s">
        <v>41</v>
      </c>
      <c r="F26">
        <v>43090.45</v>
      </c>
      <c r="G26">
        <v>8618.09</v>
      </c>
      <c r="H26">
        <v>51708.54</v>
      </c>
    </row>
    <row r="27" spans="1:8" hidden="1" x14ac:dyDescent="0.35">
      <c r="A27">
        <v>14000</v>
      </c>
      <c r="B27" t="str">
        <f t="shared" si="1"/>
        <v>01000</v>
      </c>
      <c r="C27" t="str">
        <f t="shared" si="0"/>
        <v>0000000000</v>
      </c>
      <c r="D27" t="str">
        <f>"5011230"</f>
        <v>5011230</v>
      </c>
      <c r="E27" t="s">
        <v>42</v>
      </c>
      <c r="F27">
        <v>892962.48</v>
      </c>
      <c r="G27">
        <v>186163.74</v>
      </c>
      <c r="H27">
        <v>1079126.22</v>
      </c>
    </row>
    <row r="28" spans="1:8" hidden="1" x14ac:dyDescent="0.35">
      <c r="A28">
        <v>14000</v>
      </c>
      <c r="B28" t="str">
        <f t="shared" si="1"/>
        <v>01000</v>
      </c>
      <c r="C28" t="str">
        <f t="shared" si="0"/>
        <v>0000000000</v>
      </c>
      <c r="D28" t="str">
        <f>"5011310"</f>
        <v>5011310</v>
      </c>
      <c r="E28" t="s">
        <v>43</v>
      </c>
      <c r="F28">
        <v>86</v>
      </c>
      <c r="G28">
        <v>0</v>
      </c>
      <c r="H28">
        <v>86</v>
      </c>
    </row>
    <row r="29" spans="1:8" hidden="1" x14ac:dyDescent="0.35">
      <c r="A29">
        <v>14000</v>
      </c>
      <c r="B29" t="str">
        <f t="shared" si="1"/>
        <v>01000</v>
      </c>
      <c r="C29" t="str">
        <f t="shared" si="0"/>
        <v>0000000000</v>
      </c>
      <c r="D29" t="str">
        <f>"5011380"</f>
        <v>5011380</v>
      </c>
      <c r="E29" t="s">
        <v>44</v>
      </c>
      <c r="F29">
        <v>3161.5</v>
      </c>
      <c r="G29">
        <v>628.5</v>
      </c>
      <c r="H29">
        <v>3790</v>
      </c>
    </row>
    <row r="30" spans="1:8" hidden="1" x14ac:dyDescent="0.35">
      <c r="A30">
        <v>14000</v>
      </c>
      <c r="B30" t="str">
        <f t="shared" si="1"/>
        <v>01000</v>
      </c>
      <c r="C30" t="str">
        <f t="shared" si="0"/>
        <v>0000000000</v>
      </c>
      <c r="D30" t="str">
        <f>"5011410"</f>
        <v>5011410</v>
      </c>
      <c r="E30" t="s">
        <v>45</v>
      </c>
      <c r="F30">
        <v>87273.09</v>
      </c>
      <c r="G30">
        <v>22046.15</v>
      </c>
      <c r="H30">
        <v>109319.24</v>
      </c>
    </row>
    <row r="31" spans="1:8" hidden="1" x14ac:dyDescent="0.35">
      <c r="A31">
        <v>14000</v>
      </c>
      <c r="B31" t="str">
        <f t="shared" si="1"/>
        <v>01000</v>
      </c>
      <c r="C31" t="str">
        <f t="shared" si="0"/>
        <v>0000000000</v>
      </c>
      <c r="D31" t="str">
        <f>"5011620"</f>
        <v>5011620</v>
      </c>
      <c r="E31" t="s">
        <v>46</v>
      </c>
      <c r="F31">
        <v>8206.52</v>
      </c>
      <c r="G31">
        <v>0</v>
      </c>
      <c r="H31">
        <v>8206.52</v>
      </c>
    </row>
    <row r="32" spans="1:8" hidden="1" x14ac:dyDescent="0.35">
      <c r="A32">
        <v>14000</v>
      </c>
      <c r="B32" t="str">
        <f t="shared" si="1"/>
        <v>01000</v>
      </c>
      <c r="C32" t="str">
        <f t="shared" si="0"/>
        <v>0000000000</v>
      </c>
      <c r="D32" t="str">
        <f>"5011630"</f>
        <v>5011630</v>
      </c>
      <c r="E32" t="s">
        <v>47</v>
      </c>
      <c r="F32">
        <v>5000</v>
      </c>
      <c r="G32">
        <v>0</v>
      </c>
      <c r="H32">
        <v>5000</v>
      </c>
    </row>
    <row r="33" spans="1:8" hidden="1" x14ac:dyDescent="0.35">
      <c r="A33">
        <v>14000</v>
      </c>
      <c r="B33" t="str">
        <f t="shared" si="1"/>
        <v>01000</v>
      </c>
      <c r="C33" t="str">
        <f t="shared" si="0"/>
        <v>0000000000</v>
      </c>
      <c r="D33" t="str">
        <f>"5011660"</f>
        <v>5011660</v>
      </c>
      <c r="E33" t="s">
        <v>48</v>
      </c>
      <c r="F33">
        <v>7219.46</v>
      </c>
      <c r="G33">
        <v>1605.59</v>
      </c>
      <c r="H33">
        <v>8825.0499999999993</v>
      </c>
    </row>
    <row r="34" spans="1:8" hidden="1" x14ac:dyDescent="0.35">
      <c r="A34">
        <v>14000</v>
      </c>
      <c r="B34" t="str">
        <f t="shared" si="1"/>
        <v>01000</v>
      </c>
      <c r="C34" t="str">
        <f t="shared" si="0"/>
        <v>0000000000</v>
      </c>
      <c r="D34" t="str">
        <f>"5012110"</f>
        <v>5012110</v>
      </c>
      <c r="E34" t="s">
        <v>49</v>
      </c>
      <c r="F34">
        <v>66.489999999999995</v>
      </c>
      <c r="G34">
        <v>0</v>
      </c>
      <c r="H34">
        <v>66.489999999999995</v>
      </c>
    </row>
    <row r="35" spans="1:8" hidden="1" x14ac:dyDescent="0.35">
      <c r="A35">
        <v>14000</v>
      </c>
      <c r="B35" t="str">
        <f t="shared" si="1"/>
        <v>01000</v>
      </c>
      <c r="C35" t="str">
        <f t="shared" si="0"/>
        <v>0000000000</v>
      </c>
      <c r="D35" t="str">
        <f>"5012120"</f>
        <v>5012120</v>
      </c>
      <c r="E35" t="s">
        <v>50</v>
      </c>
      <c r="F35">
        <v>-10.5</v>
      </c>
      <c r="G35">
        <v>0</v>
      </c>
      <c r="H35">
        <v>-10.5</v>
      </c>
    </row>
    <row r="36" spans="1:8" hidden="1" x14ac:dyDescent="0.35">
      <c r="A36">
        <v>14000</v>
      </c>
      <c r="B36" t="str">
        <f t="shared" si="1"/>
        <v>01000</v>
      </c>
      <c r="C36" t="str">
        <f t="shared" si="0"/>
        <v>0000000000</v>
      </c>
      <c r="D36" t="str">
        <f>"5012140"</f>
        <v>5012140</v>
      </c>
      <c r="E36" t="s">
        <v>51</v>
      </c>
      <c r="F36">
        <v>441.68</v>
      </c>
      <c r="G36">
        <v>0</v>
      </c>
      <c r="H36">
        <v>441.68</v>
      </c>
    </row>
    <row r="37" spans="1:8" hidden="1" x14ac:dyDescent="0.35">
      <c r="A37">
        <v>14000</v>
      </c>
      <c r="B37" t="str">
        <f t="shared" si="1"/>
        <v>01000</v>
      </c>
      <c r="C37" t="str">
        <f t="shared" si="0"/>
        <v>0000000000</v>
      </c>
      <c r="D37" t="str">
        <f>"5012150"</f>
        <v>5012150</v>
      </c>
      <c r="E37" t="s">
        <v>52</v>
      </c>
      <c r="F37">
        <v>1491.73</v>
      </c>
      <c r="G37">
        <v>0</v>
      </c>
      <c r="H37">
        <v>1491.73</v>
      </c>
    </row>
    <row r="38" spans="1:8" hidden="1" x14ac:dyDescent="0.35">
      <c r="A38">
        <v>14000</v>
      </c>
      <c r="B38" t="str">
        <f t="shared" si="1"/>
        <v>01000</v>
      </c>
      <c r="C38" t="str">
        <f t="shared" si="0"/>
        <v>0000000000</v>
      </c>
      <c r="D38" t="str">
        <f>"5012160"</f>
        <v>5012160</v>
      </c>
      <c r="E38" t="s">
        <v>53</v>
      </c>
      <c r="F38">
        <v>151.86000000000001</v>
      </c>
      <c r="G38">
        <v>0</v>
      </c>
      <c r="H38">
        <v>151.86000000000001</v>
      </c>
    </row>
    <row r="39" spans="1:8" hidden="1" x14ac:dyDescent="0.35">
      <c r="A39">
        <v>14000</v>
      </c>
      <c r="B39" t="str">
        <f t="shared" si="1"/>
        <v>01000</v>
      </c>
      <c r="C39" t="str">
        <f t="shared" si="0"/>
        <v>0000000000</v>
      </c>
      <c r="D39" t="str">
        <f>"5012170"</f>
        <v>5012170</v>
      </c>
      <c r="E39" t="s">
        <v>54</v>
      </c>
      <c r="F39">
        <v>56.25</v>
      </c>
      <c r="G39">
        <v>11.25</v>
      </c>
      <c r="H39">
        <v>67.5</v>
      </c>
    </row>
    <row r="40" spans="1:8" hidden="1" x14ac:dyDescent="0.35">
      <c r="A40">
        <v>14000</v>
      </c>
      <c r="B40" t="str">
        <f t="shared" si="1"/>
        <v>01000</v>
      </c>
      <c r="C40" t="str">
        <f t="shared" si="0"/>
        <v>0000000000</v>
      </c>
      <c r="D40" t="str">
        <f>"5012210"</f>
        <v>5012210</v>
      </c>
      <c r="E40" t="s">
        <v>55</v>
      </c>
      <c r="F40">
        <v>389</v>
      </c>
      <c r="G40">
        <v>0</v>
      </c>
      <c r="H40">
        <v>389</v>
      </c>
    </row>
    <row r="41" spans="1:8" hidden="1" x14ac:dyDescent="0.35">
      <c r="A41">
        <v>14000</v>
      </c>
      <c r="B41" t="str">
        <f t="shared" si="1"/>
        <v>01000</v>
      </c>
      <c r="C41" t="str">
        <f t="shared" si="0"/>
        <v>0000000000</v>
      </c>
      <c r="D41" t="str">
        <f>"5012240"</f>
        <v>5012240</v>
      </c>
      <c r="E41" t="s">
        <v>56</v>
      </c>
      <c r="F41">
        <v>425</v>
      </c>
      <c r="G41">
        <v>0</v>
      </c>
      <c r="H41">
        <v>425</v>
      </c>
    </row>
    <row r="42" spans="1:8" hidden="1" x14ac:dyDescent="0.35">
      <c r="A42">
        <v>14000</v>
      </c>
      <c r="B42" t="str">
        <f t="shared" si="1"/>
        <v>01000</v>
      </c>
      <c r="C42" t="str">
        <f t="shared" si="0"/>
        <v>0000000000</v>
      </c>
      <c r="D42" t="str">
        <f>"5012410"</f>
        <v>5012410</v>
      </c>
      <c r="E42" t="s">
        <v>57</v>
      </c>
      <c r="F42">
        <v>33219.54</v>
      </c>
      <c r="G42">
        <v>0</v>
      </c>
      <c r="H42">
        <v>33219.54</v>
      </c>
    </row>
    <row r="43" spans="1:8" hidden="1" x14ac:dyDescent="0.35">
      <c r="A43">
        <v>14000</v>
      </c>
      <c r="B43" t="str">
        <f t="shared" si="1"/>
        <v>01000</v>
      </c>
      <c r="C43" t="str">
        <f t="shared" ref="C43:C68" si="2">"0000000000"</f>
        <v>0000000000</v>
      </c>
      <c r="D43" t="str">
        <f>"5012440"</f>
        <v>5012440</v>
      </c>
      <c r="E43" t="s">
        <v>58</v>
      </c>
      <c r="F43">
        <v>204527.01</v>
      </c>
      <c r="G43">
        <v>6852.5</v>
      </c>
      <c r="H43">
        <v>211379.51</v>
      </c>
    </row>
    <row r="44" spans="1:8" hidden="1" x14ac:dyDescent="0.35">
      <c r="A44">
        <v>14000</v>
      </c>
      <c r="B44" t="str">
        <f t="shared" si="1"/>
        <v>01000</v>
      </c>
      <c r="C44" t="str">
        <f t="shared" si="2"/>
        <v>0000000000</v>
      </c>
      <c r="D44" t="str">
        <f>"5012520"</f>
        <v>5012520</v>
      </c>
      <c r="E44" t="s">
        <v>59</v>
      </c>
      <c r="F44">
        <v>383.34</v>
      </c>
      <c r="G44">
        <v>191.67</v>
      </c>
      <c r="H44">
        <v>575.01</v>
      </c>
    </row>
    <row r="45" spans="1:8" hidden="1" x14ac:dyDescent="0.35">
      <c r="A45">
        <v>14000</v>
      </c>
      <c r="B45" t="str">
        <f t="shared" si="1"/>
        <v>01000</v>
      </c>
      <c r="C45" t="str">
        <f t="shared" si="2"/>
        <v>0000000000</v>
      </c>
      <c r="D45" t="str">
        <f>"5012640"</f>
        <v>5012640</v>
      </c>
      <c r="E45" t="s">
        <v>60</v>
      </c>
      <c r="F45">
        <v>241.44</v>
      </c>
      <c r="G45">
        <v>0</v>
      </c>
      <c r="H45">
        <v>241.44</v>
      </c>
    </row>
    <row r="46" spans="1:8" hidden="1" x14ac:dyDescent="0.35">
      <c r="A46">
        <v>14000</v>
      </c>
      <c r="B46" t="str">
        <f t="shared" si="1"/>
        <v>01000</v>
      </c>
      <c r="C46" t="str">
        <f t="shared" si="2"/>
        <v>0000000000</v>
      </c>
      <c r="D46" t="str">
        <f>"5012660"</f>
        <v>5012660</v>
      </c>
      <c r="E46" t="s">
        <v>61</v>
      </c>
      <c r="F46">
        <v>405</v>
      </c>
      <c r="G46">
        <v>0</v>
      </c>
      <c r="H46">
        <v>405</v>
      </c>
    </row>
    <row r="47" spans="1:8" hidden="1" x14ac:dyDescent="0.35">
      <c r="A47">
        <v>14000</v>
      </c>
      <c r="B47" t="str">
        <f t="shared" si="1"/>
        <v>01000</v>
      </c>
      <c r="C47" t="str">
        <f t="shared" si="2"/>
        <v>0000000000</v>
      </c>
      <c r="D47" t="str">
        <f>"5012670"</f>
        <v>5012670</v>
      </c>
      <c r="E47" t="s">
        <v>62</v>
      </c>
      <c r="F47">
        <v>60</v>
      </c>
      <c r="G47">
        <v>0</v>
      </c>
      <c r="H47">
        <v>60</v>
      </c>
    </row>
    <row r="48" spans="1:8" hidden="1" x14ac:dyDescent="0.35">
      <c r="A48">
        <v>14000</v>
      </c>
      <c r="B48" t="str">
        <f t="shared" si="1"/>
        <v>01000</v>
      </c>
      <c r="C48" t="str">
        <f t="shared" si="2"/>
        <v>0000000000</v>
      </c>
      <c r="D48" t="str">
        <f>"5012730"</f>
        <v>5012730</v>
      </c>
      <c r="E48" t="s">
        <v>63</v>
      </c>
      <c r="F48">
        <v>43399.12</v>
      </c>
      <c r="G48">
        <v>0</v>
      </c>
      <c r="H48">
        <v>43399.12</v>
      </c>
    </row>
    <row r="49" spans="1:8" hidden="1" x14ac:dyDescent="0.35">
      <c r="A49">
        <v>14000</v>
      </c>
      <c r="B49" t="str">
        <f t="shared" si="1"/>
        <v>01000</v>
      </c>
      <c r="C49" t="str">
        <f t="shared" si="2"/>
        <v>0000000000</v>
      </c>
      <c r="D49" t="str">
        <f>"5012780"</f>
        <v>5012780</v>
      </c>
      <c r="E49" t="s">
        <v>64</v>
      </c>
      <c r="F49">
        <v>9314.94</v>
      </c>
      <c r="G49">
        <v>0</v>
      </c>
      <c r="H49">
        <v>9314.94</v>
      </c>
    </row>
    <row r="50" spans="1:8" hidden="1" x14ac:dyDescent="0.35">
      <c r="A50">
        <v>14000</v>
      </c>
      <c r="B50" t="str">
        <f t="shared" si="1"/>
        <v>01000</v>
      </c>
      <c r="C50" t="str">
        <f t="shared" si="2"/>
        <v>0000000000</v>
      </c>
      <c r="D50" t="str">
        <f>"5012820"</f>
        <v>5012820</v>
      </c>
      <c r="E50" t="s">
        <v>65</v>
      </c>
      <c r="F50">
        <v>1175.2</v>
      </c>
      <c r="G50">
        <v>80.64</v>
      </c>
      <c r="H50">
        <v>1255.8399999999999</v>
      </c>
    </row>
    <row r="51" spans="1:8" hidden="1" x14ac:dyDescent="0.35">
      <c r="A51">
        <v>14000</v>
      </c>
      <c r="B51" t="str">
        <f t="shared" si="1"/>
        <v>01000</v>
      </c>
      <c r="C51" t="str">
        <f t="shared" si="2"/>
        <v>0000000000</v>
      </c>
      <c r="D51" t="str">
        <f>"5012830"</f>
        <v>5012830</v>
      </c>
      <c r="E51" t="s">
        <v>66</v>
      </c>
      <c r="F51">
        <v>442.58</v>
      </c>
      <c r="G51">
        <v>0</v>
      </c>
      <c r="H51">
        <v>442.58</v>
      </c>
    </row>
    <row r="52" spans="1:8" hidden="1" x14ac:dyDescent="0.35">
      <c r="A52">
        <v>14000</v>
      </c>
      <c r="B52" t="str">
        <f t="shared" si="1"/>
        <v>01000</v>
      </c>
      <c r="C52" t="str">
        <f t="shared" si="2"/>
        <v>0000000000</v>
      </c>
      <c r="D52" t="str">
        <f>"5012840"</f>
        <v>5012840</v>
      </c>
      <c r="E52" t="s">
        <v>67</v>
      </c>
      <c r="F52">
        <v>12978.08</v>
      </c>
      <c r="G52">
        <v>6941.42</v>
      </c>
      <c r="H52">
        <v>19919.5</v>
      </c>
    </row>
    <row r="53" spans="1:8" hidden="1" x14ac:dyDescent="0.35">
      <c r="A53">
        <v>14000</v>
      </c>
      <c r="B53" t="str">
        <f t="shared" si="1"/>
        <v>01000</v>
      </c>
      <c r="C53" t="str">
        <f t="shared" si="2"/>
        <v>0000000000</v>
      </c>
      <c r="D53" t="str">
        <f>"5012850"</f>
        <v>5012850</v>
      </c>
      <c r="E53" t="s">
        <v>68</v>
      </c>
      <c r="F53">
        <v>12389.8</v>
      </c>
      <c r="G53">
        <v>558.80999999999995</v>
      </c>
      <c r="H53">
        <v>12948.61</v>
      </c>
    </row>
    <row r="54" spans="1:8" hidden="1" x14ac:dyDescent="0.35">
      <c r="A54">
        <v>14000</v>
      </c>
      <c r="B54" t="str">
        <f t="shared" si="1"/>
        <v>01000</v>
      </c>
      <c r="C54" t="str">
        <f t="shared" si="2"/>
        <v>0000000000</v>
      </c>
      <c r="D54" t="str">
        <f>"5012880"</f>
        <v>5012880</v>
      </c>
      <c r="E54" t="s">
        <v>69</v>
      </c>
      <c r="F54">
        <v>6950.25</v>
      </c>
      <c r="G54">
        <v>330</v>
      </c>
      <c r="H54">
        <v>7280.25</v>
      </c>
    </row>
    <row r="55" spans="1:8" hidden="1" x14ac:dyDescent="0.35">
      <c r="A55">
        <v>14000</v>
      </c>
      <c r="B55" t="str">
        <f t="shared" si="1"/>
        <v>01000</v>
      </c>
      <c r="C55" t="str">
        <f t="shared" si="2"/>
        <v>0000000000</v>
      </c>
      <c r="D55" t="str">
        <f>"5013090"</f>
        <v>5013090</v>
      </c>
      <c r="E55" t="s">
        <v>70</v>
      </c>
      <c r="F55">
        <v>33191.53</v>
      </c>
      <c r="G55">
        <v>30676.23</v>
      </c>
      <c r="H55">
        <v>63867.76</v>
      </c>
    </row>
    <row r="56" spans="1:8" hidden="1" x14ac:dyDescent="0.35">
      <c r="A56">
        <v>14000</v>
      </c>
      <c r="B56" t="str">
        <f t="shared" si="1"/>
        <v>01000</v>
      </c>
      <c r="C56" t="str">
        <f t="shared" si="2"/>
        <v>0000000000</v>
      </c>
      <c r="D56" t="str">
        <f>"5013120"</f>
        <v>5013120</v>
      </c>
      <c r="E56" t="s">
        <v>71</v>
      </c>
      <c r="F56">
        <v>0.5</v>
      </c>
      <c r="G56">
        <v>0</v>
      </c>
      <c r="H56">
        <v>0.5</v>
      </c>
    </row>
    <row r="57" spans="1:8" hidden="1" x14ac:dyDescent="0.35">
      <c r="A57">
        <v>14000</v>
      </c>
      <c r="B57" t="str">
        <f t="shared" si="1"/>
        <v>01000</v>
      </c>
      <c r="C57" t="str">
        <f t="shared" si="2"/>
        <v>0000000000</v>
      </c>
      <c r="D57" t="str">
        <f>"5013230"</f>
        <v>5013230</v>
      </c>
      <c r="E57" t="s">
        <v>72</v>
      </c>
      <c r="F57">
        <v>160.46</v>
      </c>
      <c r="G57">
        <v>0</v>
      </c>
      <c r="H57">
        <v>160.46</v>
      </c>
    </row>
    <row r="58" spans="1:8" hidden="1" x14ac:dyDescent="0.35">
      <c r="A58">
        <v>14000</v>
      </c>
      <c r="B58" t="str">
        <f t="shared" si="1"/>
        <v>01000</v>
      </c>
      <c r="C58" t="str">
        <f t="shared" si="2"/>
        <v>0000000000</v>
      </c>
      <c r="D58" t="str">
        <f>"5014130"</f>
        <v>5014130</v>
      </c>
      <c r="E58" t="s">
        <v>73</v>
      </c>
      <c r="F58">
        <v>360.65</v>
      </c>
      <c r="G58">
        <v>0</v>
      </c>
      <c r="H58">
        <v>360.65</v>
      </c>
    </row>
    <row r="59" spans="1:8" hidden="1" x14ac:dyDescent="0.35">
      <c r="A59">
        <v>14000</v>
      </c>
      <c r="B59" t="str">
        <f t="shared" si="1"/>
        <v>01000</v>
      </c>
      <c r="C59" t="str">
        <f t="shared" si="2"/>
        <v>0000000000</v>
      </c>
      <c r="D59" t="str">
        <f>"5015120"</f>
        <v>5015120</v>
      </c>
      <c r="E59" t="s">
        <v>74</v>
      </c>
      <c r="F59">
        <v>180</v>
      </c>
      <c r="G59">
        <v>0</v>
      </c>
      <c r="H59">
        <v>180</v>
      </c>
    </row>
    <row r="60" spans="1:8" hidden="1" x14ac:dyDescent="0.35">
      <c r="A60">
        <v>14000</v>
      </c>
      <c r="B60" t="str">
        <f t="shared" si="1"/>
        <v>01000</v>
      </c>
      <c r="C60" t="str">
        <f t="shared" si="2"/>
        <v>0000000000</v>
      </c>
      <c r="D60" t="str">
        <f>"5015350"</f>
        <v>5015350</v>
      </c>
      <c r="E60" t="s">
        <v>75</v>
      </c>
      <c r="F60">
        <v>200</v>
      </c>
      <c r="G60">
        <v>0</v>
      </c>
      <c r="H60">
        <v>200</v>
      </c>
    </row>
    <row r="61" spans="1:8" hidden="1" x14ac:dyDescent="0.35">
      <c r="A61">
        <v>14000</v>
      </c>
      <c r="B61" t="str">
        <f t="shared" si="1"/>
        <v>01000</v>
      </c>
      <c r="C61" t="str">
        <f t="shared" si="2"/>
        <v>0000000000</v>
      </c>
      <c r="D61" t="str">
        <f>"5015390"</f>
        <v>5015390</v>
      </c>
      <c r="E61" t="s">
        <v>76</v>
      </c>
      <c r="F61">
        <v>413</v>
      </c>
      <c r="G61">
        <v>0</v>
      </c>
      <c r="H61">
        <v>413</v>
      </c>
    </row>
    <row r="62" spans="1:8" hidden="1" x14ac:dyDescent="0.35">
      <c r="A62">
        <v>14000</v>
      </c>
      <c r="B62" t="str">
        <f t="shared" si="1"/>
        <v>01000</v>
      </c>
      <c r="C62" t="str">
        <f t="shared" si="2"/>
        <v>0000000000</v>
      </c>
      <c r="D62" t="str">
        <f>"5015410"</f>
        <v>5015410</v>
      </c>
      <c r="E62" t="s">
        <v>77</v>
      </c>
      <c r="F62">
        <v>1601.72</v>
      </c>
      <c r="G62">
        <v>0</v>
      </c>
      <c r="H62">
        <v>1601.72</v>
      </c>
    </row>
    <row r="63" spans="1:8" hidden="1" x14ac:dyDescent="0.35">
      <c r="A63">
        <v>14000</v>
      </c>
      <c r="B63" t="str">
        <f t="shared" si="1"/>
        <v>01000</v>
      </c>
      <c r="C63" t="str">
        <f t="shared" si="2"/>
        <v>0000000000</v>
      </c>
      <c r="D63" t="str">
        <f>"5015450"</f>
        <v>5015450</v>
      </c>
      <c r="E63" t="s">
        <v>78</v>
      </c>
      <c r="F63">
        <v>5904.5</v>
      </c>
      <c r="G63">
        <v>0</v>
      </c>
      <c r="H63">
        <v>5904.5</v>
      </c>
    </row>
    <row r="64" spans="1:8" hidden="1" x14ac:dyDescent="0.35">
      <c r="A64">
        <v>14000</v>
      </c>
      <c r="B64" t="str">
        <f t="shared" si="1"/>
        <v>01000</v>
      </c>
      <c r="C64" t="str">
        <f t="shared" si="2"/>
        <v>0000000000</v>
      </c>
      <c r="D64" t="str">
        <f>"5022160"</f>
        <v>5022160</v>
      </c>
      <c r="E64" t="s">
        <v>79</v>
      </c>
      <c r="F64">
        <v>898</v>
      </c>
      <c r="G64">
        <v>0</v>
      </c>
      <c r="H64">
        <v>898</v>
      </c>
    </row>
    <row r="65" spans="1:8" hidden="1" x14ac:dyDescent="0.35">
      <c r="A65">
        <v>14000</v>
      </c>
      <c r="B65" t="str">
        <f t="shared" si="1"/>
        <v>01000</v>
      </c>
      <c r="C65" t="str">
        <f t="shared" si="2"/>
        <v>0000000000</v>
      </c>
      <c r="D65" t="str">
        <f>"5022180"</f>
        <v>5022180</v>
      </c>
      <c r="E65" t="s">
        <v>80</v>
      </c>
      <c r="F65">
        <v>1636.71</v>
      </c>
      <c r="G65">
        <v>0</v>
      </c>
      <c r="H65">
        <v>1636.71</v>
      </c>
    </row>
    <row r="66" spans="1:8" hidden="1" x14ac:dyDescent="0.35">
      <c r="A66">
        <v>14000</v>
      </c>
      <c r="B66" t="str">
        <f t="shared" si="1"/>
        <v>01000</v>
      </c>
      <c r="C66" t="str">
        <f t="shared" si="2"/>
        <v>0000000000</v>
      </c>
      <c r="D66" t="str">
        <f>"5022240"</f>
        <v>5022240</v>
      </c>
      <c r="E66" t="s">
        <v>81</v>
      </c>
      <c r="F66">
        <v>4568.87</v>
      </c>
      <c r="G66">
        <v>0</v>
      </c>
      <c r="H66">
        <v>4568.87</v>
      </c>
    </row>
    <row r="67" spans="1:8" hidden="1" x14ac:dyDescent="0.35">
      <c r="A67">
        <v>14000</v>
      </c>
      <c r="B67" t="str">
        <f t="shared" si="1"/>
        <v>01000</v>
      </c>
      <c r="C67" t="str">
        <f t="shared" si="2"/>
        <v>0000000000</v>
      </c>
      <c r="D67" t="str">
        <f>"609560"</f>
        <v>609560</v>
      </c>
      <c r="E67" t="s">
        <v>82</v>
      </c>
      <c r="F67">
        <v>-252647236</v>
      </c>
      <c r="G67">
        <v>0</v>
      </c>
      <c r="H67">
        <v>-252647236</v>
      </c>
    </row>
    <row r="68" spans="1:8" hidden="1" x14ac:dyDescent="0.35">
      <c r="A68">
        <v>14000</v>
      </c>
      <c r="B68" t="str">
        <f t="shared" si="1"/>
        <v>01000</v>
      </c>
      <c r="C68" t="str">
        <f t="shared" si="2"/>
        <v>0000000000</v>
      </c>
      <c r="D68" t="str">
        <f>"609850"</f>
        <v>609850</v>
      </c>
      <c r="E68" t="s">
        <v>83</v>
      </c>
      <c r="F68">
        <v>4700000</v>
      </c>
      <c r="G68">
        <v>0</v>
      </c>
      <c r="H68">
        <v>4700000</v>
      </c>
    </row>
    <row r="69" spans="1:8" hidden="1" x14ac:dyDescent="0.35">
      <c r="A69">
        <v>14000</v>
      </c>
      <c r="B69" t="str">
        <f t="shared" si="1"/>
        <v>01000</v>
      </c>
      <c r="C69" t="str">
        <f>"0000112888"</f>
        <v>0000112888</v>
      </c>
      <c r="D69" t="str">
        <f>"101010"</f>
        <v>101010</v>
      </c>
      <c r="E69" t="s">
        <v>27</v>
      </c>
      <c r="F69">
        <v>0</v>
      </c>
      <c r="G69">
        <v>0</v>
      </c>
      <c r="H69">
        <v>0</v>
      </c>
    </row>
    <row r="70" spans="1:8" hidden="1" x14ac:dyDescent="0.35">
      <c r="A70">
        <v>14000</v>
      </c>
      <c r="B70" t="str">
        <f t="shared" si="1"/>
        <v>01000</v>
      </c>
      <c r="C70" t="str">
        <f t="shared" ref="C70:C78" si="3">"0000114614"</f>
        <v>0000114614</v>
      </c>
      <c r="D70" t="str">
        <f>"101010"</f>
        <v>101010</v>
      </c>
      <c r="E70" t="s">
        <v>27</v>
      </c>
      <c r="F70">
        <v>-9715.86</v>
      </c>
      <c r="G70">
        <v>0</v>
      </c>
      <c r="H70">
        <v>-9715.86</v>
      </c>
    </row>
    <row r="71" spans="1:8" hidden="1" x14ac:dyDescent="0.35">
      <c r="A71">
        <v>14000</v>
      </c>
      <c r="B71" t="str">
        <f t="shared" si="1"/>
        <v>01000</v>
      </c>
      <c r="C71" t="str">
        <f t="shared" si="3"/>
        <v>0000114614</v>
      </c>
      <c r="D71" t="str">
        <f>"5011110"</f>
        <v>5011110</v>
      </c>
      <c r="E71" t="s">
        <v>34</v>
      </c>
      <c r="F71">
        <v>1013.57</v>
      </c>
      <c r="G71">
        <v>0</v>
      </c>
      <c r="H71">
        <v>1013.57</v>
      </c>
    </row>
    <row r="72" spans="1:8" hidden="1" x14ac:dyDescent="0.35">
      <c r="A72">
        <v>14000</v>
      </c>
      <c r="B72" t="str">
        <f t="shared" si="1"/>
        <v>01000</v>
      </c>
      <c r="C72" t="str">
        <f t="shared" si="3"/>
        <v>0000114614</v>
      </c>
      <c r="D72" t="str">
        <f>"5011120"</f>
        <v>5011120</v>
      </c>
      <c r="E72" t="s">
        <v>35</v>
      </c>
      <c r="F72">
        <v>544.12</v>
      </c>
      <c r="G72">
        <v>0</v>
      </c>
      <c r="H72">
        <v>544.12</v>
      </c>
    </row>
    <row r="73" spans="1:8" hidden="1" x14ac:dyDescent="0.35">
      <c r="A73">
        <v>14000</v>
      </c>
      <c r="B73" t="str">
        <f t="shared" si="1"/>
        <v>01000</v>
      </c>
      <c r="C73" t="str">
        <f t="shared" si="3"/>
        <v>0000114614</v>
      </c>
      <c r="D73" t="str">
        <f>"5011140"</f>
        <v>5011140</v>
      </c>
      <c r="E73" t="s">
        <v>36</v>
      </c>
      <c r="F73">
        <v>93.93</v>
      </c>
      <c r="G73">
        <v>0</v>
      </c>
      <c r="H73">
        <v>93.93</v>
      </c>
    </row>
    <row r="74" spans="1:8" hidden="1" x14ac:dyDescent="0.35">
      <c r="A74">
        <v>14000</v>
      </c>
      <c r="B74" t="str">
        <f t="shared" si="1"/>
        <v>01000</v>
      </c>
      <c r="C74" t="str">
        <f t="shared" si="3"/>
        <v>0000114614</v>
      </c>
      <c r="D74" t="str">
        <f>"5011150"</f>
        <v>5011150</v>
      </c>
      <c r="E74" t="s">
        <v>37</v>
      </c>
      <c r="F74">
        <v>778.77</v>
      </c>
      <c r="G74">
        <v>0</v>
      </c>
      <c r="H74">
        <v>778.77</v>
      </c>
    </row>
    <row r="75" spans="1:8" hidden="1" x14ac:dyDescent="0.35">
      <c r="A75">
        <v>14000</v>
      </c>
      <c r="B75" t="str">
        <f t="shared" si="1"/>
        <v>01000</v>
      </c>
      <c r="C75" t="str">
        <f t="shared" si="3"/>
        <v>0000114614</v>
      </c>
      <c r="D75" t="str">
        <f>"5011160"</f>
        <v>5011160</v>
      </c>
      <c r="E75" t="s">
        <v>38</v>
      </c>
      <c r="F75">
        <v>78.510000000000005</v>
      </c>
      <c r="G75">
        <v>0</v>
      </c>
      <c r="H75">
        <v>78.510000000000005</v>
      </c>
    </row>
    <row r="76" spans="1:8" hidden="1" x14ac:dyDescent="0.35">
      <c r="A76">
        <v>14000</v>
      </c>
      <c r="B76" t="str">
        <f t="shared" ref="B76:B139" si="4">"01000"</f>
        <v>01000</v>
      </c>
      <c r="C76" t="str">
        <f t="shared" si="3"/>
        <v>0000114614</v>
      </c>
      <c r="D76" t="str">
        <f>"5011170"</f>
        <v>5011170</v>
      </c>
      <c r="E76" t="s">
        <v>39</v>
      </c>
      <c r="F76">
        <v>42.76</v>
      </c>
      <c r="G76">
        <v>0</v>
      </c>
      <c r="H76">
        <v>42.76</v>
      </c>
    </row>
    <row r="77" spans="1:8" hidden="1" x14ac:dyDescent="0.35">
      <c r="A77">
        <v>14000</v>
      </c>
      <c r="B77" t="str">
        <f t="shared" si="4"/>
        <v>01000</v>
      </c>
      <c r="C77" t="str">
        <f t="shared" si="3"/>
        <v>0000114614</v>
      </c>
      <c r="D77" t="str">
        <f>"5011230"</f>
        <v>5011230</v>
      </c>
      <c r="E77" t="s">
        <v>42</v>
      </c>
      <c r="F77">
        <v>7119</v>
      </c>
      <c r="G77">
        <v>0</v>
      </c>
      <c r="H77">
        <v>7119</v>
      </c>
    </row>
    <row r="78" spans="1:8" hidden="1" x14ac:dyDescent="0.35">
      <c r="A78">
        <v>14000</v>
      </c>
      <c r="B78" t="str">
        <f t="shared" si="4"/>
        <v>01000</v>
      </c>
      <c r="C78" t="str">
        <f t="shared" si="3"/>
        <v>0000114614</v>
      </c>
      <c r="D78" t="str">
        <f>"5011380"</f>
        <v>5011380</v>
      </c>
      <c r="E78" t="s">
        <v>44</v>
      </c>
      <c r="F78">
        <v>45.2</v>
      </c>
      <c r="G78">
        <v>0</v>
      </c>
      <c r="H78">
        <v>45.2</v>
      </c>
    </row>
    <row r="79" spans="1:8" hidden="1" x14ac:dyDescent="0.35">
      <c r="A79">
        <v>14000</v>
      </c>
      <c r="B79" t="str">
        <f t="shared" si="4"/>
        <v>01000</v>
      </c>
      <c r="C79" t="str">
        <f>"0000114804"</f>
        <v>0000114804</v>
      </c>
      <c r="D79" t="str">
        <f>"101010"</f>
        <v>101010</v>
      </c>
      <c r="E79" t="s">
        <v>27</v>
      </c>
      <c r="F79">
        <v>0</v>
      </c>
      <c r="G79">
        <v>0</v>
      </c>
      <c r="H79">
        <v>0</v>
      </c>
    </row>
    <row r="80" spans="1:8" hidden="1" x14ac:dyDescent="0.35">
      <c r="A80">
        <v>14000</v>
      </c>
      <c r="B80" t="str">
        <f t="shared" si="4"/>
        <v>01000</v>
      </c>
      <c r="C80" t="str">
        <f>"0000114805"</f>
        <v>0000114805</v>
      </c>
      <c r="D80" t="str">
        <f>"101010"</f>
        <v>101010</v>
      </c>
      <c r="E80" t="s">
        <v>27</v>
      </c>
      <c r="F80">
        <v>0</v>
      </c>
      <c r="G80">
        <v>0</v>
      </c>
      <c r="H80">
        <v>0</v>
      </c>
    </row>
    <row r="81" spans="1:8" hidden="1" x14ac:dyDescent="0.35">
      <c r="A81">
        <v>14000</v>
      </c>
      <c r="B81" t="str">
        <f t="shared" si="4"/>
        <v>01000</v>
      </c>
      <c r="C81" t="str">
        <f>"0000115183"</f>
        <v>0000115183</v>
      </c>
      <c r="D81" t="str">
        <f>"101010"</f>
        <v>101010</v>
      </c>
      <c r="E81" t="s">
        <v>27</v>
      </c>
      <c r="F81">
        <v>0</v>
      </c>
      <c r="G81">
        <v>0</v>
      </c>
      <c r="H81">
        <v>0</v>
      </c>
    </row>
    <row r="82" spans="1:8" hidden="1" x14ac:dyDescent="0.35">
      <c r="A82">
        <v>14000</v>
      </c>
      <c r="B82" t="str">
        <f t="shared" si="4"/>
        <v>01000</v>
      </c>
      <c r="C82" t="str">
        <f>"0000115921"</f>
        <v>0000115921</v>
      </c>
      <c r="D82" t="str">
        <f>"101010"</f>
        <v>101010</v>
      </c>
      <c r="E82" t="s">
        <v>27</v>
      </c>
      <c r="F82">
        <v>-916066</v>
      </c>
      <c r="G82">
        <v>0</v>
      </c>
      <c r="H82">
        <v>-916066</v>
      </c>
    </row>
    <row r="83" spans="1:8" hidden="1" x14ac:dyDescent="0.35">
      <c r="A83">
        <v>14000</v>
      </c>
      <c r="B83" t="str">
        <f t="shared" si="4"/>
        <v>01000</v>
      </c>
      <c r="C83" t="str">
        <f>"0000115921"</f>
        <v>0000115921</v>
      </c>
      <c r="D83" t="str">
        <f>"205025"</f>
        <v>205025</v>
      </c>
      <c r="E83" t="s">
        <v>29</v>
      </c>
      <c r="F83">
        <v>0</v>
      </c>
      <c r="G83">
        <v>0</v>
      </c>
      <c r="H83">
        <v>0</v>
      </c>
    </row>
    <row r="84" spans="1:8" hidden="1" x14ac:dyDescent="0.35">
      <c r="A84">
        <v>14000</v>
      </c>
      <c r="B84" t="str">
        <f t="shared" si="4"/>
        <v>01000</v>
      </c>
      <c r="C84" t="str">
        <f>"0000115921"</f>
        <v>0000115921</v>
      </c>
      <c r="D84" t="str">
        <f>"5014310"</f>
        <v>5014310</v>
      </c>
      <c r="E84" t="s">
        <v>84</v>
      </c>
      <c r="F84">
        <v>916066</v>
      </c>
      <c r="G84">
        <v>0</v>
      </c>
      <c r="H84">
        <v>916066</v>
      </c>
    </row>
    <row r="85" spans="1:8" hidden="1" x14ac:dyDescent="0.35">
      <c r="A85">
        <v>14000</v>
      </c>
      <c r="B85" t="str">
        <f t="shared" si="4"/>
        <v>01000</v>
      </c>
      <c r="C85" t="str">
        <f>"0000116058"</f>
        <v>0000116058</v>
      </c>
      <c r="D85" t="str">
        <f t="shared" ref="D85:D90" si="5">"101010"</f>
        <v>101010</v>
      </c>
      <c r="E85" t="s">
        <v>27</v>
      </c>
      <c r="F85">
        <v>0</v>
      </c>
      <c r="G85">
        <v>0</v>
      </c>
      <c r="H85">
        <v>0</v>
      </c>
    </row>
    <row r="86" spans="1:8" hidden="1" x14ac:dyDescent="0.35">
      <c r="A86">
        <v>14000</v>
      </c>
      <c r="B86" t="str">
        <f t="shared" si="4"/>
        <v>01000</v>
      </c>
      <c r="C86" t="str">
        <f>"0000116421"</f>
        <v>0000116421</v>
      </c>
      <c r="D86" t="str">
        <f t="shared" si="5"/>
        <v>101010</v>
      </c>
      <c r="E86" t="s">
        <v>27</v>
      </c>
      <c r="F86">
        <v>0</v>
      </c>
      <c r="G86">
        <v>0</v>
      </c>
      <c r="H86">
        <v>0</v>
      </c>
    </row>
    <row r="87" spans="1:8" hidden="1" x14ac:dyDescent="0.35">
      <c r="A87">
        <v>14000</v>
      </c>
      <c r="B87" t="str">
        <f t="shared" si="4"/>
        <v>01000</v>
      </c>
      <c r="C87" t="str">
        <f>"0000116422"</f>
        <v>0000116422</v>
      </c>
      <c r="D87" t="str">
        <f t="shared" si="5"/>
        <v>101010</v>
      </c>
      <c r="E87" t="s">
        <v>27</v>
      </c>
      <c r="F87">
        <v>0</v>
      </c>
      <c r="G87">
        <v>0</v>
      </c>
      <c r="H87">
        <v>0</v>
      </c>
    </row>
    <row r="88" spans="1:8" hidden="1" x14ac:dyDescent="0.35">
      <c r="A88">
        <v>14000</v>
      </c>
      <c r="B88" t="str">
        <f t="shared" si="4"/>
        <v>01000</v>
      </c>
      <c r="C88" t="str">
        <f>"0000116456"</f>
        <v>0000116456</v>
      </c>
      <c r="D88" t="str">
        <f t="shared" si="5"/>
        <v>101010</v>
      </c>
      <c r="E88" t="s">
        <v>27</v>
      </c>
      <c r="F88">
        <v>0</v>
      </c>
      <c r="G88">
        <v>0</v>
      </c>
      <c r="H88">
        <v>0</v>
      </c>
    </row>
    <row r="89" spans="1:8" hidden="1" x14ac:dyDescent="0.35">
      <c r="A89">
        <v>14000</v>
      </c>
      <c r="B89" t="str">
        <f t="shared" si="4"/>
        <v>01000</v>
      </c>
      <c r="C89" t="str">
        <f>"0000116830"</f>
        <v>0000116830</v>
      </c>
      <c r="D89" t="str">
        <f t="shared" si="5"/>
        <v>101010</v>
      </c>
      <c r="E89" t="s">
        <v>27</v>
      </c>
      <c r="F89">
        <v>0</v>
      </c>
      <c r="G89">
        <v>0</v>
      </c>
      <c r="H89">
        <v>0</v>
      </c>
    </row>
    <row r="90" spans="1:8" hidden="1" x14ac:dyDescent="0.35">
      <c r="A90">
        <v>14000</v>
      </c>
      <c r="B90" t="str">
        <f t="shared" si="4"/>
        <v>01000</v>
      </c>
      <c r="C90" t="str">
        <f t="shared" ref="C90:C99" si="6">"0000117106"</f>
        <v>0000117106</v>
      </c>
      <c r="D90" t="str">
        <f t="shared" si="5"/>
        <v>101010</v>
      </c>
      <c r="E90" t="s">
        <v>27</v>
      </c>
      <c r="F90">
        <v>-9030.01</v>
      </c>
      <c r="G90">
        <v>0</v>
      </c>
      <c r="H90">
        <v>-9030.01</v>
      </c>
    </row>
    <row r="91" spans="1:8" hidden="1" x14ac:dyDescent="0.35">
      <c r="A91">
        <v>14000</v>
      </c>
      <c r="B91" t="str">
        <f t="shared" si="4"/>
        <v>01000</v>
      </c>
      <c r="C91" t="str">
        <f t="shared" si="6"/>
        <v>0000117106</v>
      </c>
      <c r="D91" t="str">
        <f>"5011110"</f>
        <v>5011110</v>
      </c>
      <c r="E91" t="s">
        <v>34</v>
      </c>
      <c r="F91">
        <v>580.98</v>
      </c>
      <c r="G91">
        <v>0</v>
      </c>
      <c r="H91">
        <v>580.98</v>
      </c>
    </row>
    <row r="92" spans="1:8" hidden="1" x14ac:dyDescent="0.35">
      <c r="A92">
        <v>14000</v>
      </c>
      <c r="B92" t="str">
        <f t="shared" si="4"/>
        <v>01000</v>
      </c>
      <c r="C92" t="str">
        <f t="shared" si="6"/>
        <v>0000117106</v>
      </c>
      <c r="D92" t="str">
        <f>"5011120"</f>
        <v>5011120</v>
      </c>
      <c r="E92" t="s">
        <v>35</v>
      </c>
      <c r="F92">
        <v>465.52</v>
      </c>
      <c r="G92">
        <v>0</v>
      </c>
      <c r="H92">
        <v>465.52</v>
      </c>
    </row>
    <row r="93" spans="1:8" hidden="1" x14ac:dyDescent="0.35">
      <c r="A93">
        <v>14000</v>
      </c>
      <c r="B93" t="str">
        <f t="shared" si="4"/>
        <v>01000</v>
      </c>
      <c r="C93" t="str">
        <f t="shared" si="6"/>
        <v>0000117106</v>
      </c>
      <c r="D93" t="str">
        <f>"5011140"</f>
        <v>5011140</v>
      </c>
      <c r="E93" t="s">
        <v>36</v>
      </c>
      <c r="F93">
        <v>60.08</v>
      </c>
      <c r="G93">
        <v>0</v>
      </c>
      <c r="H93">
        <v>60.08</v>
      </c>
    </row>
    <row r="94" spans="1:8" hidden="1" x14ac:dyDescent="0.35">
      <c r="A94">
        <v>14000</v>
      </c>
      <c r="B94" t="str">
        <f t="shared" si="4"/>
        <v>01000</v>
      </c>
      <c r="C94" t="str">
        <f t="shared" si="6"/>
        <v>0000117106</v>
      </c>
      <c r="D94" t="str">
        <f>"5011150"</f>
        <v>5011150</v>
      </c>
      <c r="E94" t="s">
        <v>37</v>
      </c>
      <c r="F94">
        <v>1339.31</v>
      </c>
      <c r="G94">
        <v>0</v>
      </c>
      <c r="H94">
        <v>1339.31</v>
      </c>
    </row>
    <row r="95" spans="1:8" hidden="1" x14ac:dyDescent="0.35">
      <c r="A95">
        <v>14000</v>
      </c>
      <c r="B95" t="str">
        <f t="shared" si="4"/>
        <v>01000</v>
      </c>
      <c r="C95" t="str">
        <f t="shared" si="6"/>
        <v>0000117106</v>
      </c>
      <c r="D95" t="str">
        <f>"5011160"</f>
        <v>5011160</v>
      </c>
      <c r="E95" t="s">
        <v>38</v>
      </c>
      <c r="F95">
        <v>50.22</v>
      </c>
      <c r="G95">
        <v>0</v>
      </c>
      <c r="H95">
        <v>50.22</v>
      </c>
    </row>
    <row r="96" spans="1:8" hidden="1" x14ac:dyDescent="0.35">
      <c r="A96">
        <v>14000</v>
      </c>
      <c r="B96" t="str">
        <f t="shared" si="4"/>
        <v>01000</v>
      </c>
      <c r="C96" t="str">
        <f t="shared" si="6"/>
        <v>0000117106</v>
      </c>
      <c r="D96" t="str">
        <f>"5011170"</f>
        <v>5011170</v>
      </c>
      <c r="E96" t="s">
        <v>39</v>
      </c>
      <c r="F96">
        <v>27.35</v>
      </c>
      <c r="G96">
        <v>0</v>
      </c>
      <c r="H96">
        <v>27.35</v>
      </c>
    </row>
    <row r="97" spans="1:8" hidden="1" x14ac:dyDescent="0.35">
      <c r="A97">
        <v>14000</v>
      </c>
      <c r="B97" t="str">
        <f t="shared" si="4"/>
        <v>01000</v>
      </c>
      <c r="C97" t="str">
        <f t="shared" si="6"/>
        <v>0000117106</v>
      </c>
      <c r="D97" t="str">
        <f>"5011230"</f>
        <v>5011230</v>
      </c>
      <c r="E97" t="s">
        <v>42</v>
      </c>
      <c r="F97">
        <v>4551.43</v>
      </c>
      <c r="G97">
        <v>0</v>
      </c>
      <c r="H97">
        <v>4551.43</v>
      </c>
    </row>
    <row r="98" spans="1:8" hidden="1" x14ac:dyDescent="0.35">
      <c r="A98">
        <v>14000</v>
      </c>
      <c r="B98" t="str">
        <f t="shared" si="4"/>
        <v>01000</v>
      </c>
      <c r="C98" t="str">
        <f t="shared" si="6"/>
        <v>0000117106</v>
      </c>
      <c r="D98" t="str">
        <f>"5011410"</f>
        <v>5011410</v>
      </c>
      <c r="E98" t="s">
        <v>45</v>
      </c>
      <c r="F98">
        <v>1887.89</v>
      </c>
      <c r="G98">
        <v>0</v>
      </c>
      <c r="H98">
        <v>1887.89</v>
      </c>
    </row>
    <row r="99" spans="1:8" hidden="1" x14ac:dyDescent="0.35">
      <c r="A99">
        <v>14000</v>
      </c>
      <c r="B99" t="str">
        <f t="shared" si="4"/>
        <v>01000</v>
      </c>
      <c r="C99" t="str">
        <f t="shared" si="6"/>
        <v>0000117106</v>
      </c>
      <c r="D99" t="str">
        <f>"5011660"</f>
        <v>5011660</v>
      </c>
      <c r="E99" t="s">
        <v>48</v>
      </c>
      <c r="F99">
        <v>67.23</v>
      </c>
      <c r="G99">
        <v>0</v>
      </c>
      <c r="H99">
        <v>67.23</v>
      </c>
    </row>
    <row r="100" spans="1:8" hidden="1" x14ac:dyDescent="0.35">
      <c r="A100">
        <v>14000</v>
      </c>
      <c r="B100" t="str">
        <f t="shared" si="4"/>
        <v>01000</v>
      </c>
      <c r="C100" t="str">
        <f t="shared" ref="C100:C108" si="7">"0000117706"</f>
        <v>0000117706</v>
      </c>
      <c r="D100" t="str">
        <f>"101010"</f>
        <v>101010</v>
      </c>
      <c r="E100" t="s">
        <v>27</v>
      </c>
      <c r="F100">
        <v>-24278.04</v>
      </c>
      <c r="G100">
        <v>0</v>
      </c>
      <c r="H100">
        <v>-24278.04</v>
      </c>
    </row>
    <row r="101" spans="1:8" hidden="1" x14ac:dyDescent="0.35">
      <c r="A101">
        <v>14000</v>
      </c>
      <c r="B101" t="str">
        <f t="shared" si="4"/>
        <v>01000</v>
      </c>
      <c r="C101" t="str">
        <f t="shared" si="7"/>
        <v>0000117706</v>
      </c>
      <c r="D101" t="str">
        <f>"5011110"</f>
        <v>5011110</v>
      </c>
      <c r="E101" t="s">
        <v>34</v>
      </c>
      <c r="F101">
        <v>2255.7600000000002</v>
      </c>
      <c r="G101">
        <v>0</v>
      </c>
      <c r="H101">
        <v>2255.7600000000002</v>
      </c>
    </row>
    <row r="102" spans="1:8" hidden="1" x14ac:dyDescent="0.35">
      <c r="A102">
        <v>14000</v>
      </c>
      <c r="B102" t="str">
        <f t="shared" si="4"/>
        <v>01000</v>
      </c>
      <c r="C102" t="str">
        <f t="shared" si="7"/>
        <v>0000117706</v>
      </c>
      <c r="D102" t="str">
        <f>"5011120"</f>
        <v>5011120</v>
      </c>
      <c r="E102" t="s">
        <v>35</v>
      </c>
      <c r="F102">
        <v>1124.3399999999999</v>
      </c>
      <c r="G102">
        <v>0</v>
      </c>
      <c r="H102">
        <v>1124.3399999999999</v>
      </c>
    </row>
    <row r="103" spans="1:8" hidden="1" x14ac:dyDescent="0.35">
      <c r="A103">
        <v>14000</v>
      </c>
      <c r="B103" t="str">
        <f t="shared" si="4"/>
        <v>01000</v>
      </c>
      <c r="C103" t="str">
        <f t="shared" si="7"/>
        <v>0000117706</v>
      </c>
      <c r="D103" t="str">
        <f>"5011140"</f>
        <v>5011140</v>
      </c>
      <c r="E103" t="s">
        <v>36</v>
      </c>
      <c r="F103">
        <v>209.04</v>
      </c>
      <c r="G103">
        <v>0</v>
      </c>
      <c r="H103">
        <v>209.04</v>
      </c>
    </row>
    <row r="104" spans="1:8" hidden="1" x14ac:dyDescent="0.35">
      <c r="A104">
        <v>14000</v>
      </c>
      <c r="B104" t="str">
        <f t="shared" si="4"/>
        <v>01000</v>
      </c>
      <c r="C104" t="str">
        <f t="shared" si="7"/>
        <v>0000117706</v>
      </c>
      <c r="D104" t="str">
        <f>"5011150"</f>
        <v>5011150</v>
      </c>
      <c r="E104" t="s">
        <v>37</v>
      </c>
      <c r="F104">
        <v>4619</v>
      </c>
      <c r="G104">
        <v>0</v>
      </c>
      <c r="H104">
        <v>4619</v>
      </c>
    </row>
    <row r="105" spans="1:8" hidden="1" x14ac:dyDescent="0.35">
      <c r="A105">
        <v>14000</v>
      </c>
      <c r="B105" t="str">
        <f t="shared" si="4"/>
        <v>01000</v>
      </c>
      <c r="C105" t="str">
        <f t="shared" si="7"/>
        <v>0000117706</v>
      </c>
      <c r="D105" t="str">
        <f>"5011160"</f>
        <v>5011160</v>
      </c>
      <c r="E105" t="s">
        <v>38</v>
      </c>
      <c r="F105">
        <v>174.72</v>
      </c>
      <c r="G105">
        <v>0</v>
      </c>
      <c r="H105">
        <v>174.72</v>
      </c>
    </row>
    <row r="106" spans="1:8" hidden="1" x14ac:dyDescent="0.35">
      <c r="A106">
        <v>14000</v>
      </c>
      <c r="B106" t="str">
        <f t="shared" si="4"/>
        <v>01000</v>
      </c>
      <c r="C106" t="str">
        <f t="shared" si="7"/>
        <v>0000117706</v>
      </c>
      <c r="D106" t="str">
        <f>"5011170"</f>
        <v>5011170</v>
      </c>
      <c r="E106" t="s">
        <v>39</v>
      </c>
      <c r="F106">
        <v>95.18</v>
      </c>
      <c r="G106">
        <v>0</v>
      </c>
      <c r="H106">
        <v>95.18</v>
      </c>
    </row>
    <row r="107" spans="1:8" hidden="1" x14ac:dyDescent="0.35">
      <c r="A107">
        <v>14000</v>
      </c>
      <c r="B107" t="str">
        <f t="shared" si="4"/>
        <v>01000</v>
      </c>
      <c r="C107" t="str">
        <f t="shared" si="7"/>
        <v>0000117706</v>
      </c>
      <c r="D107" t="str">
        <f>"5011230"</f>
        <v>5011230</v>
      </c>
      <c r="E107" t="s">
        <v>42</v>
      </c>
      <c r="F107">
        <v>15750</v>
      </c>
      <c r="G107">
        <v>0</v>
      </c>
      <c r="H107">
        <v>15750</v>
      </c>
    </row>
    <row r="108" spans="1:8" hidden="1" x14ac:dyDescent="0.35">
      <c r="A108">
        <v>14000</v>
      </c>
      <c r="B108" t="str">
        <f t="shared" si="4"/>
        <v>01000</v>
      </c>
      <c r="C108" t="str">
        <f t="shared" si="7"/>
        <v>0000117706</v>
      </c>
      <c r="D108" t="str">
        <f>"5011380"</f>
        <v>5011380</v>
      </c>
      <c r="E108" t="s">
        <v>44</v>
      </c>
      <c r="F108">
        <v>50</v>
      </c>
      <c r="G108">
        <v>0</v>
      </c>
      <c r="H108">
        <v>50</v>
      </c>
    </row>
    <row r="109" spans="1:8" hidden="1" x14ac:dyDescent="0.35">
      <c r="A109">
        <v>14000</v>
      </c>
      <c r="B109" t="str">
        <f t="shared" si="4"/>
        <v>01000</v>
      </c>
      <c r="C109" t="str">
        <f>"0000118072"</f>
        <v>0000118072</v>
      </c>
      <c r="D109" t="str">
        <f>"101010"</f>
        <v>101010</v>
      </c>
      <c r="E109" t="s">
        <v>27</v>
      </c>
      <c r="F109">
        <v>0</v>
      </c>
      <c r="G109">
        <v>0</v>
      </c>
      <c r="H109">
        <v>0</v>
      </c>
    </row>
    <row r="110" spans="1:8" hidden="1" x14ac:dyDescent="0.35">
      <c r="A110">
        <v>14000</v>
      </c>
      <c r="B110" t="str">
        <f t="shared" si="4"/>
        <v>01000</v>
      </c>
      <c r="C110" t="str">
        <f>"0000118266"</f>
        <v>0000118266</v>
      </c>
      <c r="D110" t="str">
        <f>"101010"</f>
        <v>101010</v>
      </c>
      <c r="E110" t="s">
        <v>27</v>
      </c>
      <c r="F110">
        <v>0</v>
      </c>
      <c r="G110">
        <v>0</v>
      </c>
      <c r="H110">
        <v>0</v>
      </c>
    </row>
    <row r="111" spans="1:8" hidden="1" x14ac:dyDescent="0.35">
      <c r="A111">
        <v>14000</v>
      </c>
      <c r="B111" t="str">
        <f t="shared" si="4"/>
        <v>01000</v>
      </c>
      <c r="C111" t="str">
        <f>"0000118485"</f>
        <v>0000118485</v>
      </c>
      <c r="D111" t="str">
        <f>"101010"</f>
        <v>101010</v>
      </c>
      <c r="E111" t="s">
        <v>27</v>
      </c>
      <c r="F111">
        <v>0</v>
      </c>
      <c r="G111">
        <v>0</v>
      </c>
      <c r="H111">
        <v>0</v>
      </c>
    </row>
    <row r="112" spans="1:8" hidden="1" x14ac:dyDescent="0.35">
      <c r="A112">
        <v>14000</v>
      </c>
      <c r="B112" t="str">
        <f t="shared" si="4"/>
        <v>01000</v>
      </c>
      <c r="C112" t="str">
        <f>"0000119818"</f>
        <v>0000119818</v>
      </c>
      <c r="D112" t="str">
        <f>"101010"</f>
        <v>101010</v>
      </c>
      <c r="E112" t="s">
        <v>27</v>
      </c>
      <c r="F112">
        <v>-250000</v>
      </c>
      <c r="G112">
        <v>0</v>
      </c>
      <c r="H112">
        <v>-250000</v>
      </c>
    </row>
    <row r="113" spans="1:8" hidden="1" x14ac:dyDescent="0.35">
      <c r="A113">
        <v>14000</v>
      </c>
      <c r="B113" t="str">
        <f t="shared" si="4"/>
        <v>01000</v>
      </c>
      <c r="C113" t="str">
        <f>"0000119818"</f>
        <v>0000119818</v>
      </c>
      <c r="D113" t="str">
        <f>"205025"</f>
        <v>205025</v>
      </c>
      <c r="E113" t="s">
        <v>29</v>
      </c>
      <c r="F113">
        <v>0</v>
      </c>
      <c r="G113">
        <v>0</v>
      </c>
      <c r="H113">
        <v>0</v>
      </c>
    </row>
    <row r="114" spans="1:8" hidden="1" x14ac:dyDescent="0.35">
      <c r="A114">
        <v>14000</v>
      </c>
      <c r="B114" t="str">
        <f t="shared" si="4"/>
        <v>01000</v>
      </c>
      <c r="C114" t="str">
        <f>"0000119818"</f>
        <v>0000119818</v>
      </c>
      <c r="D114" t="str">
        <f>"5014520"</f>
        <v>5014520</v>
      </c>
      <c r="E114" t="s">
        <v>85</v>
      </c>
      <c r="F114">
        <v>250000</v>
      </c>
      <c r="G114">
        <v>0</v>
      </c>
      <c r="H114">
        <v>250000</v>
      </c>
    </row>
    <row r="115" spans="1:8" hidden="1" x14ac:dyDescent="0.35">
      <c r="A115">
        <v>14000</v>
      </c>
      <c r="B115" t="str">
        <f t="shared" si="4"/>
        <v>01000</v>
      </c>
      <c r="C115" t="str">
        <f>"CJS41001"</f>
        <v>CJS41001</v>
      </c>
      <c r="D115" t="str">
        <f t="shared" ref="D115:D129" si="8">"101010"</f>
        <v>101010</v>
      </c>
      <c r="E115" t="s">
        <v>27</v>
      </c>
      <c r="F115">
        <v>0</v>
      </c>
      <c r="G115">
        <v>0</v>
      </c>
      <c r="H115">
        <v>0</v>
      </c>
    </row>
    <row r="116" spans="1:8" hidden="1" x14ac:dyDescent="0.35">
      <c r="A116">
        <v>14000</v>
      </c>
      <c r="B116" t="str">
        <f t="shared" si="4"/>
        <v>01000</v>
      </c>
      <c r="C116" t="str">
        <f>"CJS41002"</f>
        <v>CJS41002</v>
      </c>
      <c r="D116" t="str">
        <f t="shared" si="8"/>
        <v>101010</v>
      </c>
      <c r="E116" t="s">
        <v>27</v>
      </c>
      <c r="F116">
        <v>0</v>
      </c>
      <c r="G116">
        <v>0</v>
      </c>
      <c r="H116">
        <v>0</v>
      </c>
    </row>
    <row r="117" spans="1:8" hidden="1" x14ac:dyDescent="0.35">
      <c r="A117">
        <v>14000</v>
      </c>
      <c r="B117" t="str">
        <f t="shared" si="4"/>
        <v>01000</v>
      </c>
      <c r="C117" t="str">
        <f>"CJS41004"</f>
        <v>CJS41004</v>
      </c>
      <c r="D117" t="str">
        <f t="shared" si="8"/>
        <v>101010</v>
      </c>
      <c r="E117" t="s">
        <v>27</v>
      </c>
      <c r="F117">
        <v>0</v>
      </c>
      <c r="G117">
        <v>0</v>
      </c>
      <c r="H117">
        <v>0</v>
      </c>
    </row>
    <row r="118" spans="1:8" hidden="1" x14ac:dyDescent="0.35">
      <c r="A118">
        <v>14000</v>
      </c>
      <c r="B118" t="str">
        <f t="shared" si="4"/>
        <v>01000</v>
      </c>
      <c r="C118" t="str">
        <f>"CJS41007"</f>
        <v>CJS41007</v>
      </c>
      <c r="D118" t="str">
        <f t="shared" si="8"/>
        <v>101010</v>
      </c>
      <c r="E118" t="s">
        <v>27</v>
      </c>
      <c r="F118">
        <v>0</v>
      </c>
      <c r="G118">
        <v>0</v>
      </c>
      <c r="H118">
        <v>0</v>
      </c>
    </row>
    <row r="119" spans="1:8" hidden="1" x14ac:dyDescent="0.35">
      <c r="A119">
        <v>14000</v>
      </c>
      <c r="B119" t="str">
        <f t="shared" si="4"/>
        <v>01000</v>
      </c>
      <c r="C119" t="str">
        <f>"CJS41008"</f>
        <v>CJS41008</v>
      </c>
      <c r="D119" t="str">
        <f t="shared" si="8"/>
        <v>101010</v>
      </c>
      <c r="E119" t="s">
        <v>27</v>
      </c>
      <c r="F119">
        <v>0</v>
      </c>
      <c r="G119">
        <v>0</v>
      </c>
      <c r="H119">
        <v>0</v>
      </c>
    </row>
    <row r="120" spans="1:8" hidden="1" x14ac:dyDescent="0.35">
      <c r="A120">
        <v>14000</v>
      </c>
      <c r="B120" t="str">
        <f t="shared" si="4"/>
        <v>01000</v>
      </c>
      <c r="C120" t="str">
        <f>"CJS41009"</f>
        <v>CJS41009</v>
      </c>
      <c r="D120" t="str">
        <f t="shared" si="8"/>
        <v>101010</v>
      </c>
      <c r="E120" t="s">
        <v>27</v>
      </c>
      <c r="F120">
        <v>0</v>
      </c>
      <c r="G120">
        <v>0</v>
      </c>
      <c r="H120">
        <v>0</v>
      </c>
    </row>
    <row r="121" spans="1:8" hidden="1" x14ac:dyDescent="0.35">
      <c r="A121">
        <v>14000</v>
      </c>
      <c r="B121" t="str">
        <f t="shared" si="4"/>
        <v>01000</v>
      </c>
      <c r="C121" t="str">
        <f>"CJS41010"</f>
        <v>CJS41010</v>
      </c>
      <c r="D121" t="str">
        <f t="shared" si="8"/>
        <v>101010</v>
      </c>
      <c r="E121" t="s">
        <v>27</v>
      </c>
      <c r="F121">
        <v>0</v>
      </c>
      <c r="G121">
        <v>0</v>
      </c>
      <c r="H121">
        <v>0</v>
      </c>
    </row>
    <row r="122" spans="1:8" hidden="1" x14ac:dyDescent="0.35">
      <c r="A122">
        <v>14000</v>
      </c>
      <c r="B122" t="str">
        <f t="shared" si="4"/>
        <v>01000</v>
      </c>
      <c r="C122" t="str">
        <f>"CJS46000"</f>
        <v>CJS46000</v>
      </c>
      <c r="D122" t="str">
        <f t="shared" si="8"/>
        <v>101010</v>
      </c>
      <c r="E122" t="s">
        <v>27</v>
      </c>
      <c r="F122">
        <v>0</v>
      </c>
      <c r="G122">
        <v>0</v>
      </c>
      <c r="H122">
        <v>0</v>
      </c>
    </row>
    <row r="123" spans="1:8" hidden="1" x14ac:dyDescent="0.35">
      <c r="A123">
        <v>14000</v>
      </c>
      <c r="B123" t="str">
        <f t="shared" si="4"/>
        <v>01000</v>
      </c>
      <c r="C123" t="str">
        <f>"CJS46001"</f>
        <v>CJS46001</v>
      </c>
      <c r="D123" t="str">
        <f t="shared" si="8"/>
        <v>101010</v>
      </c>
      <c r="E123" t="s">
        <v>27</v>
      </c>
      <c r="F123">
        <v>0</v>
      </c>
      <c r="G123">
        <v>0</v>
      </c>
      <c r="H123">
        <v>0</v>
      </c>
    </row>
    <row r="124" spans="1:8" hidden="1" x14ac:dyDescent="0.35">
      <c r="A124">
        <v>14000</v>
      </c>
      <c r="B124" t="str">
        <f t="shared" si="4"/>
        <v>01000</v>
      </c>
      <c r="C124" t="str">
        <f>"CJS46501"</f>
        <v>CJS46501</v>
      </c>
      <c r="D124" t="str">
        <f t="shared" si="8"/>
        <v>101010</v>
      </c>
      <c r="E124" t="s">
        <v>27</v>
      </c>
      <c r="F124">
        <v>0</v>
      </c>
      <c r="G124">
        <v>0</v>
      </c>
      <c r="H124">
        <v>0</v>
      </c>
    </row>
    <row r="125" spans="1:8" hidden="1" x14ac:dyDescent="0.35">
      <c r="A125">
        <v>14000</v>
      </c>
      <c r="B125" t="str">
        <f t="shared" si="4"/>
        <v>01000</v>
      </c>
      <c r="C125" t="str">
        <f>"CJS46504"</f>
        <v>CJS46504</v>
      </c>
      <c r="D125" t="str">
        <f t="shared" si="8"/>
        <v>101010</v>
      </c>
      <c r="E125" t="s">
        <v>27</v>
      </c>
      <c r="F125">
        <v>0</v>
      </c>
      <c r="G125">
        <v>0</v>
      </c>
      <c r="H125">
        <v>0</v>
      </c>
    </row>
    <row r="126" spans="1:8" hidden="1" x14ac:dyDescent="0.35">
      <c r="A126">
        <v>14000</v>
      </c>
      <c r="B126" t="str">
        <f t="shared" si="4"/>
        <v>01000</v>
      </c>
      <c r="C126" t="str">
        <f>"CJS46800"</f>
        <v>CJS46800</v>
      </c>
      <c r="D126" t="str">
        <f t="shared" si="8"/>
        <v>101010</v>
      </c>
      <c r="E126" t="s">
        <v>27</v>
      </c>
      <c r="F126">
        <v>0</v>
      </c>
      <c r="G126">
        <v>0</v>
      </c>
      <c r="H126">
        <v>0</v>
      </c>
    </row>
    <row r="127" spans="1:8" hidden="1" x14ac:dyDescent="0.35">
      <c r="A127">
        <v>14000</v>
      </c>
      <c r="B127" t="str">
        <f t="shared" si="4"/>
        <v>01000</v>
      </c>
      <c r="C127" t="str">
        <f>"CJS47504"</f>
        <v>CJS47504</v>
      </c>
      <c r="D127" t="str">
        <f t="shared" si="8"/>
        <v>101010</v>
      </c>
      <c r="E127" t="s">
        <v>27</v>
      </c>
      <c r="F127">
        <v>0</v>
      </c>
      <c r="G127">
        <v>0</v>
      </c>
      <c r="H127">
        <v>0</v>
      </c>
    </row>
    <row r="128" spans="1:8" hidden="1" x14ac:dyDescent="0.35">
      <c r="A128">
        <v>14000</v>
      </c>
      <c r="B128" t="str">
        <f t="shared" si="4"/>
        <v>01000</v>
      </c>
      <c r="C128" t="str">
        <f>"CJS47700"</f>
        <v>CJS47700</v>
      </c>
      <c r="D128" t="str">
        <f t="shared" si="8"/>
        <v>101010</v>
      </c>
      <c r="E128" t="s">
        <v>27</v>
      </c>
      <c r="F128">
        <v>0</v>
      </c>
      <c r="G128">
        <v>0</v>
      </c>
      <c r="H128">
        <v>0</v>
      </c>
    </row>
    <row r="129" spans="1:8" hidden="1" x14ac:dyDescent="0.35">
      <c r="A129">
        <v>14000</v>
      </c>
      <c r="B129" t="str">
        <f t="shared" si="4"/>
        <v>01000</v>
      </c>
      <c r="C129" t="str">
        <f t="shared" ref="C129:C138" si="9">"CJS47903"</f>
        <v>CJS47903</v>
      </c>
      <c r="D129" t="str">
        <f t="shared" si="8"/>
        <v>101010</v>
      </c>
      <c r="E129" t="s">
        <v>27</v>
      </c>
      <c r="F129">
        <v>-10529.56</v>
      </c>
      <c r="G129">
        <v>0</v>
      </c>
      <c r="H129">
        <v>-10529.56</v>
      </c>
    </row>
    <row r="130" spans="1:8" hidden="1" x14ac:dyDescent="0.35">
      <c r="A130">
        <v>14000</v>
      </c>
      <c r="B130" t="str">
        <f t="shared" si="4"/>
        <v>01000</v>
      </c>
      <c r="C130" t="str">
        <f t="shared" si="9"/>
        <v>CJS47903</v>
      </c>
      <c r="D130" t="str">
        <f>"5011110"</f>
        <v>5011110</v>
      </c>
      <c r="E130" t="s">
        <v>34</v>
      </c>
      <c r="F130">
        <v>1059.1600000000001</v>
      </c>
      <c r="G130">
        <v>0</v>
      </c>
      <c r="H130">
        <v>1059.1600000000001</v>
      </c>
    </row>
    <row r="131" spans="1:8" hidden="1" x14ac:dyDescent="0.35">
      <c r="A131">
        <v>14000</v>
      </c>
      <c r="B131" t="str">
        <f t="shared" si="4"/>
        <v>01000</v>
      </c>
      <c r="C131" t="str">
        <f t="shared" si="9"/>
        <v>CJS47903</v>
      </c>
      <c r="D131" t="str">
        <f>"5011120"</f>
        <v>5011120</v>
      </c>
      <c r="E131" t="s">
        <v>35</v>
      </c>
      <c r="F131">
        <v>552.76</v>
      </c>
      <c r="G131">
        <v>0</v>
      </c>
      <c r="H131">
        <v>552.76</v>
      </c>
    </row>
    <row r="132" spans="1:8" hidden="1" x14ac:dyDescent="0.35">
      <c r="A132">
        <v>14000</v>
      </c>
      <c r="B132" t="str">
        <f t="shared" si="4"/>
        <v>01000</v>
      </c>
      <c r="C132" t="str">
        <f t="shared" si="9"/>
        <v>CJS47903</v>
      </c>
      <c r="D132" t="str">
        <f>"5011140"</f>
        <v>5011140</v>
      </c>
      <c r="E132" t="s">
        <v>36</v>
      </c>
      <c r="F132">
        <v>98.16</v>
      </c>
      <c r="G132">
        <v>0</v>
      </c>
      <c r="H132">
        <v>98.16</v>
      </c>
    </row>
    <row r="133" spans="1:8" hidden="1" x14ac:dyDescent="0.35">
      <c r="A133">
        <v>14000</v>
      </c>
      <c r="B133" t="str">
        <f t="shared" si="4"/>
        <v>01000</v>
      </c>
      <c r="C133" t="str">
        <f t="shared" si="9"/>
        <v>CJS47903</v>
      </c>
      <c r="D133" t="str">
        <f>"5011150"</f>
        <v>5011150</v>
      </c>
      <c r="E133" t="s">
        <v>37</v>
      </c>
      <c r="F133">
        <v>1169.69</v>
      </c>
      <c r="G133">
        <v>0</v>
      </c>
      <c r="H133">
        <v>1169.69</v>
      </c>
    </row>
    <row r="134" spans="1:8" hidden="1" x14ac:dyDescent="0.35">
      <c r="A134">
        <v>14000</v>
      </c>
      <c r="B134" t="str">
        <f t="shared" si="4"/>
        <v>01000</v>
      </c>
      <c r="C134" t="str">
        <f t="shared" si="9"/>
        <v>CJS47903</v>
      </c>
      <c r="D134" t="str">
        <f>"5011160"</f>
        <v>5011160</v>
      </c>
      <c r="E134" t="s">
        <v>38</v>
      </c>
      <c r="F134">
        <v>82.03</v>
      </c>
      <c r="G134">
        <v>0</v>
      </c>
      <c r="H134">
        <v>82.03</v>
      </c>
    </row>
    <row r="135" spans="1:8" hidden="1" x14ac:dyDescent="0.35">
      <c r="A135">
        <v>14000</v>
      </c>
      <c r="B135" t="str">
        <f t="shared" si="4"/>
        <v>01000</v>
      </c>
      <c r="C135" t="str">
        <f t="shared" si="9"/>
        <v>CJS47903</v>
      </c>
      <c r="D135" t="str">
        <f>"5011170"</f>
        <v>5011170</v>
      </c>
      <c r="E135" t="s">
        <v>39</v>
      </c>
      <c r="F135">
        <v>44.68</v>
      </c>
      <c r="G135">
        <v>0</v>
      </c>
      <c r="H135">
        <v>44.68</v>
      </c>
    </row>
    <row r="136" spans="1:8" hidden="1" x14ac:dyDescent="0.35">
      <c r="A136">
        <v>14000</v>
      </c>
      <c r="B136" t="str">
        <f t="shared" si="4"/>
        <v>01000</v>
      </c>
      <c r="C136" t="str">
        <f t="shared" si="9"/>
        <v>CJS47903</v>
      </c>
      <c r="D136" t="str">
        <f>"5011230"</f>
        <v>5011230</v>
      </c>
      <c r="E136" t="s">
        <v>42</v>
      </c>
      <c r="F136">
        <v>7451.77</v>
      </c>
      <c r="G136">
        <v>0</v>
      </c>
      <c r="H136">
        <v>7451.77</v>
      </c>
    </row>
    <row r="137" spans="1:8" hidden="1" x14ac:dyDescent="0.35">
      <c r="A137">
        <v>14000</v>
      </c>
      <c r="B137" t="str">
        <f t="shared" si="4"/>
        <v>01000</v>
      </c>
      <c r="C137" t="str">
        <f t="shared" si="9"/>
        <v>CJS47903</v>
      </c>
      <c r="D137" t="str">
        <f>"5011380"</f>
        <v>5011380</v>
      </c>
      <c r="E137" t="s">
        <v>44</v>
      </c>
      <c r="F137">
        <v>36.200000000000003</v>
      </c>
      <c r="G137">
        <v>0</v>
      </c>
      <c r="H137">
        <v>36.200000000000003</v>
      </c>
    </row>
    <row r="138" spans="1:8" hidden="1" x14ac:dyDescent="0.35">
      <c r="A138">
        <v>14000</v>
      </c>
      <c r="B138" t="str">
        <f t="shared" si="4"/>
        <v>01000</v>
      </c>
      <c r="C138" t="str">
        <f t="shared" si="9"/>
        <v>CJS47903</v>
      </c>
      <c r="D138" t="str">
        <f>"5012170"</f>
        <v>5012170</v>
      </c>
      <c r="E138" t="s">
        <v>54</v>
      </c>
      <c r="F138">
        <v>35.11</v>
      </c>
      <c r="G138">
        <v>0</v>
      </c>
      <c r="H138">
        <v>35.11</v>
      </c>
    </row>
    <row r="139" spans="1:8" hidden="1" x14ac:dyDescent="0.35">
      <c r="A139">
        <v>14000</v>
      </c>
      <c r="B139" t="str">
        <f t="shared" si="4"/>
        <v>01000</v>
      </c>
      <c r="C139" t="str">
        <f>"CJS47908"</f>
        <v>CJS47908</v>
      </c>
      <c r="D139" t="str">
        <f>"101010"</f>
        <v>101010</v>
      </c>
      <c r="E139" t="s">
        <v>27</v>
      </c>
      <c r="F139">
        <v>0</v>
      </c>
      <c r="G139">
        <v>0</v>
      </c>
      <c r="H139">
        <v>0</v>
      </c>
    </row>
    <row r="140" spans="1:8" hidden="1" x14ac:dyDescent="0.35">
      <c r="A140">
        <v>14000</v>
      </c>
      <c r="B140" t="str">
        <f t="shared" ref="B140:B203" si="10">"01000"</f>
        <v>01000</v>
      </c>
      <c r="C140" t="str">
        <f>"CJS47913"</f>
        <v>CJS47913</v>
      </c>
      <c r="D140" t="str">
        <f>"101010"</f>
        <v>101010</v>
      </c>
      <c r="E140" t="s">
        <v>27</v>
      </c>
      <c r="F140">
        <v>0</v>
      </c>
      <c r="G140">
        <v>0</v>
      </c>
      <c r="H140">
        <v>0</v>
      </c>
    </row>
    <row r="141" spans="1:8" hidden="1" x14ac:dyDescent="0.35">
      <c r="A141">
        <v>14000</v>
      </c>
      <c r="B141" t="str">
        <f t="shared" si="10"/>
        <v>01000</v>
      </c>
      <c r="C141" t="str">
        <f>"CJS48016"</f>
        <v>CJS48016</v>
      </c>
      <c r="D141" t="str">
        <f>"101010"</f>
        <v>101010</v>
      </c>
      <c r="E141" t="s">
        <v>27</v>
      </c>
      <c r="F141">
        <v>0</v>
      </c>
      <c r="G141">
        <v>0</v>
      </c>
      <c r="H141">
        <v>0</v>
      </c>
    </row>
    <row r="142" spans="1:8" hidden="1" x14ac:dyDescent="0.35">
      <c r="A142">
        <v>14000</v>
      </c>
      <c r="B142" t="str">
        <f t="shared" si="10"/>
        <v>01000</v>
      </c>
      <c r="C142" t="str">
        <f t="shared" ref="C142:C147" si="11">"CJS48017"</f>
        <v>CJS48017</v>
      </c>
      <c r="D142" t="str">
        <f>"101010"</f>
        <v>101010</v>
      </c>
      <c r="E142" t="s">
        <v>27</v>
      </c>
      <c r="F142">
        <v>-1093.8900000000001</v>
      </c>
      <c r="G142">
        <v>-1300</v>
      </c>
      <c r="H142">
        <v>-2393.89</v>
      </c>
    </row>
    <row r="143" spans="1:8" hidden="1" x14ac:dyDescent="0.35">
      <c r="A143">
        <v>14000</v>
      </c>
      <c r="B143" t="str">
        <f t="shared" si="10"/>
        <v>01000</v>
      </c>
      <c r="C143" t="str">
        <f t="shared" si="11"/>
        <v>CJS48017</v>
      </c>
      <c r="D143" t="str">
        <f>"205025"</f>
        <v>205025</v>
      </c>
      <c r="E143" t="s">
        <v>29</v>
      </c>
      <c r="F143">
        <v>-1300</v>
      </c>
      <c r="G143">
        <v>1300</v>
      </c>
      <c r="H143">
        <v>0</v>
      </c>
    </row>
    <row r="144" spans="1:8" hidden="1" x14ac:dyDescent="0.35">
      <c r="A144">
        <v>14000</v>
      </c>
      <c r="B144" t="str">
        <f t="shared" si="10"/>
        <v>01000</v>
      </c>
      <c r="C144" t="str">
        <f t="shared" si="11"/>
        <v>CJS48017</v>
      </c>
      <c r="D144" t="str">
        <f>"5012440"</f>
        <v>5012440</v>
      </c>
      <c r="E144" t="s">
        <v>58</v>
      </c>
      <c r="F144">
        <v>1300</v>
      </c>
      <c r="G144">
        <v>0</v>
      </c>
      <c r="H144">
        <v>1300</v>
      </c>
    </row>
    <row r="145" spans="1:8" hidden="1" x14ac:dyDescent="0.35">
      <c r="A145">
        <v>14000</v>
      </c>
      <c r="B145" t="str">
        <f t="shared" si="10"/>
        <v>01000</v>
      </c>
      <c r="C145" t="str">
        <f t="shared" si="11"/>
        <v>CJS48017</v>
      </c>
      <c r="D145" t="str">
        <f>"5012850"</f>
        <v>5012850</v>
      </c>
      <c r="E145" t="s">
        <v>68</v>
      </c>
      <c r="F145">
        <v>635.34</v>
      </c>
      <c r="G145">
        <v>0</v>
      </c>
      <c r="H145">
        <v>635.34</v>
      </c>
    </row>
    <row r="146" spans="1:8" hidden="1" x14ac:dyDescent="0.35">
      <c r="A146">
        <v>14000</v>
      </c>
      <c r="B146" t="str">
        <f t="shared" si="10"/>
        <v>01000</v>
      </c>
      <c r="C146" t="str">
        <f t="shared" si="11"/>
        <v>CJS48017</v>
      </c>
      <c r="D146" t="str">
        <f>"5012880"</f>
        <v>5012880</v>
      </c>
      <c r="E146" t="s">
        <v>69</v>
      </c>
      <c r="F146">
        <v>389.75</v>
      </c>
      <c r="G146">
        <v>0</v>
      </c>
      <c r="H146">
        <v>389.75</v>
      </c>
    </row>
    <row r="147" spans="1:8" hidden="1" x14ac:dyDescent="0.35">
      <c r="A147">
        <v>14000</v>
      </c>
      <c r="B147" t="str">
        <f t="shared" si="10"/>
        <v>01000</v>
      </c>
      <c r="C147" t="str">
        <f t="shared" si="11"/>
        <v>CJS48017</v>
      </c>
      <c r="D147" t="str">
        <f>"5013230"</f>
        <v>5013230</v>
      </c>
      <c r="E147" t="s">
        <v>72</v>
      </c>
      <c r="F147">
        <v>68.8</v>
      </c>
      <c r="G147">
        <v>0</v>
      </c>
      <c r="H147">
        <v>68.8</v>
      </c>
    </row>
    <row r="148" spans="1:8" hidden="1" x14ac:dyDescent="0.35">
      <c r="A148">
        <v>14000</v>
      </c>
      <c r="B148" t="str">
        <f t="shared" si="10"/>
        <v>01000</v>
      </c>
      <c r="C148" t="str">
        <f>"CJS48018"</f>
        <v>CJS48018</v>
      </c>
      <c r="D148" t="str">
        <f>"101010"</f>
        <v>101010</v>
      </c>
      <c r="E148" t="s">
        <v>27</v>
      </c>
      <c r="F148">
        <v>-44739.6</v>
      </c>
      <c r="G148">
        <v>0</v>
      </c>
      <c r="H148">
        <v>-44739.6</v>
      </c>
    </row>
    <row r="149" spans="1:8" hidden="1" x14ac:dyDescent="0.35">
      <c r="A149">
        <v>14000</v>
      </c>
      <c r="B149" t="str">
        <f t="shared" si="10"/>
        <v>01000</v>
      </c>
      <c r="C149" t="str">
        <f>"CJS48018"</f>
        <v>CJS48018</v>
      </c>
      <c r="D149" t="str">
        <f>"205025"</f>
        <v>205025</v>
      </c>
      <c r="E149" t="s">
        <v>29</v>
      </c>
      <c r="F149">
        <v>0</v>
      </c>
      <c r="G149">
        <v>0</v>
      </c>
      <c r="H149">
        <v>0</v>
      </c>
    </row>
    <row r="150" spans="1:8" hidden="1" x14ac:dyDescent="0.35">
      <c r="A150">
        <v>14000</v>
      </c>
      <c r="B150" t="str">
        <f t="shared" si="10"/>
        <v>01000</v>
      </c>
      <c r="C150" t="str">
        <f>"CJS48018"</f>
        <v>CJS48018</v>
      </c>
      <c r="D150" t="str">
        <f>"5014510"</f>
        <v>5014510</v>
      </c>
      <c r="E150" t="s">
        <v>86</v>
      </c>
      <c r="F150">
        <v>44739.6</v>
      </c>
      <c r="G150">
        <v>0</v>
      </c>
      <c r="H150">
        <v>44739.6</v>
      </c>
    </row>
    <row r="151" spans="1:8" hidden="1" x14ac:dyDescent="0.35">
      <c r="A151">
        <v>14000</v>
      </c>
      <c r="B151" t="str">
        <f t="shared" si="10"/>
        <v>01000</v>
      </c>
      <c r="C151" t="str">
        <f>"CJS48035"</f>
        <v>CJS48035</v>
      </c>
      <c r="D151" t="str">
        <f>"101010"</f>
        <v>101010</v>
      </c>
      <c r="E151" t="s">
        <v>27</v>
      </c>
      <c r="F151">
        <v>0</v>
      </c>
      <c r="G151">
        <v>0</v>
      </c>
      <c r="H151">
        <v>0</v>
      </c>
    </row>
    <row r="152" spans="1:8" hidden="1" x14ac:dyDescent="0.35">
      <c r="A152">
        <v>14000</v>
      </c>
      <c r="B152" t="str">
        <f t="shared" si="10"/>
        <v>01000</v>
      </c>
      <c r="C152" t="str">
        <f>"CJS48044"</f>
        <v>CJS48044</v>
      </c>
      <c r="D152" t="str">
        <f>"101010"</f>
        <v>101010</v>
      </c>
      <c r="E152" t="s">
        <v>27</v>
      </c>
      <c r="F152">
        <v>0</v>
      </c>
      <c r="G152">
        <v>0</v>
      </c>
      <c r="H152">
        <v>0</v>
      </c>
    </row>
    <row r="153" spans="1:8" hidden="1" x14ac:dyDescent="0.35">
      <c r="A153">
        <v>14000</v>
      </c>
      <c r="B153" t="str">
        <f t="shared" si="10"/>
        <v>01000</v>
      </c>
      <c r="C153" t="str">
        <f>"CJS48055"</f>
        <v>CJS48055</v>
      </c>
      <c r="D153" t="str">
        <f>"101010"</f>
        <v>101010</v>
      </c>
      <c r="E153" t="s">
        <v>27</v>
      </c>
      <c r="F153">
        <v>0</v>
      </c>
      <c r="G153">
        <v>0</v>
      </c>
      <c r="H153">
        <v>0</v>
      </c>
    </row>
    <row r="154" spans="1:8" hidden="1" x14ac:dyDescent="0.35">
      <c r="A154">
        <v>14000</v>
      </c>
      <c r="B154" t="str">
        <f t="shared" si="10"/>
        <v>01000</v>
      </c>
      <c r="C154" t="str">
        <f>"CJS48057"</f>
        <v>CJS48057</v>
      </c>
      <c r="D154" t="str">
        <f>"101010"</f>
        <v>101010</v>
      </c>
      <c r="E154" t="s">
        <v>27</v>
      </c>
      <c r="F154">
        <v>0</v>
      </c>
      <c r="G154">
        <v>0</v>
      </c>
      <c r="H154">
        <v>0</v>
      </c>
    </row>
    <row r="155" spans="1:8" hidden="1" x14ac:dyDescent="0.35">
      <c r="A155">
        <v>14000</v>
      </c>
      <c r="B155" t="str">
        <f t="shared" si="10"/>
        <v>01000</v>
      </c>
      <c r="C155" t="str">
        <f>"CJS48059"</f>
        <v>CJS48059</v>
      </c>
      <c r="D155" t="str">
        <f>"101010"</f>
        <v>101010</v>
      </c>
      <c r="E155" t="s">
        <v>27</v>
      </c>
      <c r="F155">
        <v>-5822.03</v>
      </c>
      <c r="G155">
        <v>-0.53</v>
      </c>
      <c r="H155">
        <v>-5822.56</v>
      </c>
    </row>
    <row r="156" spans="1:8" hidden="1" x14ac:dyDescent="0.35">
      <c r="A156">
        <v>14000</v>
      </c>
      <c r="B156" t="str">
        <f t="shared" si="10"/>
        <v>01000</v>
      </c>
      <c r="C156" t="str">
        <f>"CJS48059"</f>
        <v>CJS48059</v>
      </c>
      <c r="D156" t="str">
        <f>"205025"</f>
        <v>205025</v>
      </c>
      <c r="E156" t="s">
        <v>29</v>
      </c>
      <c r="F156">
        <v>-0.53</v>
      </c>
      <c r="G156">
        <v>0.53</v>
      </c>
      <c r="H156">
        <v>0</v>
      </c>
    </row>
    <row r="157" spans="1:8" hidden="1" x14ac:dyDescent="0.35">
      <c r="A157">
        <v>14000</v>
      </c>
      <c r="B157" t="str">
        <f t="shared" si="10"/>
        <v>01000</v>
      </c>
      <c r="C157" t="str">
        <f>"CJS48059"</f>
        <v>CJS48059</v>
      </c>
      <c r="D157" t="str">
        <f>"5012140"</f>
        <v>5012140</v>
      </c>
      <c r="E157" t="s">
        <v>51</v>
      </c>
      <c r="F157">
        <v>0.53</v>
      </c>
      <c r="G157">
        <v>0</v>
      </c>
      <c r="H157">
        <v>0.53</v>
      </c>
    </row>
    <row r="158" spans="1:8" hidden="1" x14ac:dyDescent="0.35">
      <c r="A158">
        <v>14000</v>
      </c>
      <c r="B158" t="str">
        <f t="shared" si="10"/>
        <v>01000</v>
      </c>
      <c r="C158" t="str">
        <f>"CJS48059"</f>
        <v>CJS48059</v>
      </c>
      <c r="D158" t="str">
        <f>"5012440"</f>
        <v>5012440</v>
      </c>
      <c r="E158" t="s">
        <v>58</v>
      </c>
      <c r="F158">
        <v>4300</v>
      </c>
      <c r="G158">
        <v>0</v>
      </c>
      <c r="H158">
        <v>4300</v>
      </c>
    </row>
    <row r="159" spans="1:8" hidden="1" x14ac:dyDescent="0.35">
      <c r="A159">
        <v>14000</v>
      </c>
      <c r="B159" t="str">
        <f t="shared" si="10"/>
        <v>01000</v>
      </c>
      <c r="C159" t="str">
        <f>"CJS48059"</f>
        <v>CJS48059</v>
      </c>
      <c r="D159" t="str">
        <f>"5013620"</f>
        <v>5013620</v>
      </c>
      <c r="E159" t="s">
        <v>87</v>
      </c>
      <c r="F159">
        <v>1522.03</v>
      </c>
      <c r="G159">
        <v>0</v>
      </c>
      <c r="H159">
        <v>1522.03</v>
      </c>
    </row>
    <row r="160" spans="1:8" hidden="1" x14ac:dyDescent="0.35">
      <c r="A160">
        <v>14000</v>
      </c>
      <c r="B160" t="str">
        <f t="shared" si="10"/>
        <v>01000</v>
      </c>
      <c r="C160" t="str">
        <f t="shared" ref="C160:C167" si="12">"CJS48070"</f>
        <v>CJS48070</v>
      </c>
      <c r="D160" t="str">
        <f>"101010"</f>
        <v>101010</v>
      </c>
      <c r="E160" t="s">
        <v>27</v>
      </c>
      <c r="F160">
        <v>-18143.59</v>
      </c>
      <c r="G160">
        <v>-26480</v>
      </c>
      <c r="H160">
        <v>-44623.59</v>
      </c>
    </row>
    <row r="161" spans="1:8" hidden="1" x14ac:dyDescent="0.35">
      <c r="A161">
        <v>14000</v>
      </c>
      <c r="B161" t="str">
        <f t="shared" si="10"/>
        <v>01000</v>
      </c>
      <c r="C161" t="str">
        <f t="shared" si="12"/>
        <v>CJS48070</v>
      </c>
      <c r="D161" t="str">
        <f>"205025"</f>
        <v>205025</v>
      </c>
      <c r="E161" t="s">
        <v>29</v>
      </c>
      <c r="F161">
        <v>-33980</v>
      </c>
      <c r="G161">
        <v>26480</v>
      </c>
      <c r="H161">
        <v>-7500</v>
      </c>
    </row>
    <row r="162" spans="1:8" hidden="1" x14ac:dyDescent="0.35">
      <c r="A162">
        <v>14000</v>
      </c>
      <c r="B162" t="str">
        <f t="shared" si="10"/>
        <v>01000</v>
      </c>
      <c r="C162" t="str">
        <f t="shared" si="12"/>
        <v>CJS48070</v>
      </c>
      <c r="D162" t="str">
        <f>"5012150"</f>
        <v>5012150</v>
      </c>
      <c r="E162" t="s">
        <v>52</v>
      </c>
      <c r="F162">
        <v>1251</v>
      </c>
      <c r="G162">
        <v>0</v>
      </c>
      <c r="H162">
        <v>1251</v>
      </c>
    </row>
    <row r="163" spans="1:8" hidden="1" x14ac:dyDescent="0.35">
      <c r="A163">
        <v>14000</v>
      </c>
      <c r="B163" t="str">
        <f t="shared" si="10"/>
        <v>01000</v>
      </c>
      <c r="C163" t="str">
        <f t="shared" si="12"/>
        <v>CJS48070</v>
      </c>
      <c r="D163" t="str">
        <f>"5012440"</f>
        <v>5012440</v>
      </c>
      <c r="E163" t="s">
        <v>58</v>
      </c>
      <c r="F163">
        <v>48330</v>
      </c>
      <c r="G163">
        <v>0</v>
      </c>
      <c r="H163">
        <v>48330</v>
      </c>
    </row>
    <row r="164" spans="1:8" hidden="1" x14ac:dyDescent="0.35">
      <c r="A164">
        <v>14000</v>
      </c>
      <c r="B164" t="str">
        <f t="shared" si="10"/>
        <v>01000</v>
      </c>
      <c r="C164" t="str">
        <f t="shared" si="12"/>
        <v>CJS48070</v>
      </c>
      <c r="D164" t="str">
        <f>"5012820"</f>
        <v>5012820</v>
      </c>
      <c r="E164" t="s">
        <v>65</v>
      </c>
      <c r="F164">
        <v>388.64</v>
      </c>
      <c r="G164">
        <v>0</v>
      </c>
      <c r="H164">
        <v>388.64</v>
      </c>
    </row>
    <row r="165" spans="1:8" hidden="1" x14ac:dyDescent="0.35">
      <c r="A165">
        <v>14000</v>
      </c>
      <c r="B165" t="str">
        <f t="shared" si="10"/>
        <v>01000</v>
      </c>
      <c r="C165" t="str">
        <f t="shared" si="12"/>
        <v>CJS48070</v>
      </c>
      <c r="D165" t="str">
        <f>"5012850"</f>
        <v>5012850</v>
      </c>
      <c r="E165" t="s">
        <v>68</v>
      </c>
      <c r="F165">
        <v>231.68</v>
      </c>
      <c r="G165">
        <v>0</v>
      </c>
      <c r="H165">
        <v>231.68</v>
      </c>
    </row>
    <row r="166" spans="1:8" hidden="1" x14ac:dyDescent="0.35">
      <c r="A166">
        <v>14000</v>
      </c>
      <c r="B166" t="str">
        <f t="shared" si="10"/>
        <v>01000</v>
      </c>
      <c r="C166" t="str">
        <f t="shared" si="12"/>
        <v>CJS48070</v>
      </c>
      <c r="D166" t="str">
        <f>"5012880"</f>
        <v>5012880</v>
      </c>
      <c r="E166" t="s">
        <v>69</v>
      </c>
      <c r="F166">
        <v>1740.25</v>
      </c>
      <c r="G166">
        <v>0</v>
      </c>
      <c r="H166">
        <v>1740.25</v>
      </c>
    </row>
    <row r="167" spans="1:8" hidden="1" x14ac:dyDescent="0.35">
      <c r="A167">
        <v>14000</v>
      </c>
      <c r="B167" t="str">
        <f t="shared" si="10"/>
        <v>01000</v>
      </c>
      <c r="C167" t="str">
        <f t="shared" si="12"/>
        <v>CJS48070</v>
      </c>
      <c r="D167" t="str">
        <f>"5013230"</f>
        <v>5013230</v>
      </c>
      <c r="E167" t="s">
        <v>72</v>
      </c>
      <c r="F167">
        <v>182.02</v>
      </c>
      <c r="G167">
        <v>0</v>
      </c>
      <c r="H167">
        <v>182.02</v>
      </c>
    </row>
    <row r="168" spans="1:8" hidden="1" x14ac:dyDescent="0.35">
      <c r="A168">
        <v>14000</v>
      </c>
      <c r="B168" t="str">
        <f t="shared" si="10"/>
        <v>01000</v>
      </c>
      <c r="C168" t="str">
        <f>"CJS51001"</f>
        <v>CJS51001</v>
      </c>
      <c r="D168" t="str">
        <f>"101010"</f>
        <v>101010</v>
      </c>
      <c r="E168" t="s">
        <v>27</v>
      </c>
      <c r="F168">
        <v>0</v>
      </c>
      <c r="G168">
        <v>0</v>
      </c>
      <c r="H168">
        <v>0</v>
      </c>
    </row>
    <row r="169" spans="1:8" hidden="1" x14ac:dyDescent="0.35">
      <c r="A169">
        <v>14000</v>
      </c>
      <c r="B169" t="str">
        <f t="shared" si="10"/>
        <v>01000</v>
      </c>
      <c r="C169" t="str">
        <f>"CJS5101701"</f>
        <v>CJS5101701</v>
      </c>
      <c r="D169" t="str">
        <f>"101010"</f>
        <v>101010</v>
      </c>
      <c r="E169" t="s">
        <v>27</v>
      </c>
      <c r="F169">
        <v>-9472.8700000000008</v>
      </c>
      <c r="G169">
        <v>0</v>
      </c>
      <c r="H169">
        <v>-9472.8700000000008</v>
      </c>
    </row>
    <row r="170" spans="1:8" hidden="1" x14ac:dyDescent="0.35">
      <c r="A170">
        <v>14000</v>
      </c>
      <c r="B170" t="str">
        <f t="shared" si="10"/>
        <v>01000</v>
      </c>
      <c r="C170" t="str">
        <f>"CJS5101701"</f>
        <v>CJS5101701</v>
      </c>
      <c r="D170" t="str">
        <f>"205025"</f>
        <v>205025</v>
      </c>
      <c r="E170" t="s">
        <v>29</v>
      </c>
      <c r="F170">
        <v>0</v>
      </c>
      <c r="G170">
        <v>0</v>
      </c>
      <c r="H170">
        <v>0</v>
      </c>
    </row>
    <row r="171" spans="1:8" hidden="1" x14ac:dyDescent="0.35">
      <c r="A171">
        <v>14000</v>
      </c>
      <c r="B171" t="str">
        <f t="shared" si="10"/>
        <v>01000</v>
      </c>
      <c r="C171" t="str">
        <f>"CJS5101701"</f>
        <v>CJS5101701</v>
      </c>
      <c r="D171" t="str">
        <f>"5014510"</f>
        <v>5014510</v>
      </c>
      <c r="E171" t="s">
        <v>86</v>
      </c>
      <c r="F171">
        <v>9472.8700000000008</v>
      </c>
      <c r="G171">
        <v>0</v>
      </c>
      <c r="H171">
        <v>9472.8700000000008</v>
      </c>
    </row>
    <row r="172" spans="1:8" hidden="1" x14ac:dyDescent="0.35">
      <c r="A172">
        <v>14000</v>
      </c>
      <c r="B172" t="str">
        <f t="shared" si="10"/>
        <v>01000</v>
      </c>
      <c r="C172" t="str">
        <f>"CJS53002"</f>
        <v>CJS53002</v>
      </c>
      <c r="D172" t="str">
        <f t="shared" ref="D172:D187" si="13">"101010"</f>
        <v>101010</v>
      </c>
      <c r="E172" t="s">
        <v>27</v>
      </c>
      <c r="F172">
        <v>0</v>
      </c>
      <c r="G172">
        <v>0</v>
      </c>
      <c r="H172">
        <v>0</v>
      </c>
    </row>
    <row r="173" spans="1:8" hidden="1" x14ac:dyDescent="0.35">
      <c r="A173">
        <v>14000</v>
      </c>
      <c r="B173" t="str">
        <f t="shared" si="10"/>
        <v>01000</v>
      </c>
      <c r="C173" t="str">
        <f>"CJS5601701"</f>
        <v>CJS5601701</v>
      </c>
      <c r="D173" t="str">
        <f t="shared" si="13"/>
        <v>101010</v>
      </c>
      <c r="E173" t="s">
        <v>27</v>
      </c>
      <c r="F173">
        <v>0</v>
      </c>
      <c r="G173">
        <v>0</v>
      </c>
      <c r="H173">
        <v>0</v>
      </c>
    </row>
    <row r="174" spans="1:8" hidden="1" x14ac:dyDescent="0.35">
      <c r="A174">
        <v>14000</v>
      </c>
      <c r="B174" t="str">
        <f t="shared" si="10"/>
        <v>01000</v>
      </c>
      <c r="C174" t="str">
        <f>"CJS56501"</f>
        <v>CJS56501</v>
      </c>
      <c r="D174" t="str">
        <f t="shared" si="13"/>
        <v>101010</v>
      </c>
      <c r="E174" t="s">
        <v>27</v>
      </c>
      <c r="F174">
        <v>0</v>
      </c>
      <c r="G174">
        <v>0</v>
      </c>
      <c r="H174">
        <v>0</v>
      </c>
    </row>
    <row r="175" spans="1:8" hidden="1" x14ac:dyDescent="0.35">
      <c r="A175">
        <v>14000</v>
      </c>
      <c r="B175" t="str">
        <f t="shared" si="10"/>
        <v>01000</v>
      </c>
      <c r="C175" t="str">
        <f>"CJS5651702"</f>
        <v>CJS5651702</v>
      </c>
      <c r="D175" t="str">
        <f t="shared" si="13"/>
        <v>101010</v>
      </c>
      <c r="E175" t="s">
        <v>27</v>
      </c>
      <c r="F175">
        <v>0</v>
      </c>
      <c r="G175">
        <v>0</v>
      </c>
      <c r="H175">
        <v>0</v>
      </c>
    </row>
    <row r="176" spans="1:8" hidden="1" x14ac:dyDescent="0.35">
      <c r="A176">
        <v>14000</v>
      </c>
      <c r="B176" t="str">
        <f t="shared" si="10"/>
        <v>01000</v>
      </c>
      <c r="C176" t="str">
        <f>"CJS5651703"</f>
        <v>CJS5651703</v>
      </c>
      <c r="D176" t="str">
        <f t="shared" si="13"/>
        <v>101010</v>
      </c>
      <c r="E176" t="s">
        <v>27</v>
      </c>
      <c r="F176">
        <v>0</v>
      </c>
      <c r="G176">
        <v>0</v>
      </c>
      <c r="H176">
        <v>0</v>
      </c>
    </row>
    <row r="177" spans="1:8" hidden="1" x14ac:dyDescent="0.35">
      <c r="A177">
        <v>14000</v>
      </c>
      <c r="B177" t="str">
        <f t="shared" si="10"/>
        <v>01000</v>
      </c>
      <c r="C177" t="str">
        <f>"CJS57001"</f>
        <v>CJS57001</v>
      </c>
      <c r="D177" t="str">
        <f t="shared" si="13"/>
        <v>101010</v>
      </c>
      <c r="E177" t="s">
        <v>27</v>
      </c>
      <c r="F177">
        <v>0</v>
      </c>
      <c r="G177">
        <v>0</v>
      </c>
      <c r="H177">
        <v>0</v>
      </c>
    </row>
    <row r="178" spans="1:8" hidden="1" x14ac:dyDescent="0.35">
      <c r="A178">
        <v>14000</v>
      </c>
      <c r="B178" t="str">
        <f t="shared" si="10"/>
        <v>01000</v>
      </c>
      <c r="C178" t="str">
        <f>"CJS5701701"</f>
        <v>CJS5701701</v>
      </c>
      <c r="D178" t="str">
        <f t="shared" si="13"/>
        <v>101010</v>
      </c>
      <c r="E178" t="s">
        <v>27</v>
      </c>
      <c r="F178">
        <v>0</v>
      </c>
      <c r="G178">
        <v>0</v>
      </c>
      <c r="H178">
        <v>0</v>
      </c>
    </row>
    <row r="179" spans="1:8" hidden="1" x14ac:dyDescent="0.35">
      <c r="A179">
        <v>14000</v>
      </c>
      <c r="B179" t="str">
        <f t="shared" si="10"/>
        <v>01000</v>
      </c>
      <c r="C179" t="str">
        <f>"CJS57701"</f>
        <v>CJS57701</v>
      </c>
      <c r="D179" t="str">
        <f t="shared" si="13"/>
        <v>101010</v>
      </c>
      <c r="E179" t="s">
        <v>27</v>
      </c>
      <c r="F179">
        <v>0</v>
      </c>
      <c r="G179">
        <v>0</v>
      </c>
      <c r="H179">
        <v>0</v>
      </c>
    </row>
    <row r="180" spans="1:8" hidden="1" x14ac:dyDescent="0.35">
      <c r="A180">
        <v>14000</v>
      </c>
      <c r="B180" t="str">
        <f t="shared" si="10"/>
        <v>01000</v>
      </c>
      <c r="C180" t="str">
        <f>"CJS57703"</f>
        <v>CJS57703</v>
      </c>
      <c r="D180" t="str">
        <f t="shared" si="13"/>
        <v>101010</v>
      </c>
      <c r="E180" t="s">
        <v>27</v>
      </c>
      <c r="F180">
        <v>0</v>
      </c>
      <c r="G180">
        <v>0</v>
      </c>
      <c r="H180">
        <v>0</v>
      </c>
    </row>
    <row r="181" spans="1:8" hidden="1" x14ac:dyDescent="0.35">
      <c r="A181">
        <v>14000</v>
      </c>
      <c r="B181" t="str">
        <f t="shared" si="10"/>
        <v>01000</v>
      </c>
      <c r="C181" t="str">
        <f>"CJS60044"</f>
        <v>CJS60044</v>
      </c>
      <c r="D181" t="str">
        <f t="shared" si="13"/>
        <v>101010</v>
      </c>
      <c r="E181" t="s">
        <v>27</v>
      </c>
      <c r="F181">
        <v>0</v>
      </c>
      <c r="G181">
        <v>0</v>
      </c>
      <c r="H181">
        <v>0</v>
      </c>
    </row>
    <row r="182" spans="1:8" hidden="1" x14ac:dyDescent="0.35">
      <c r="A182">
        <v>14000</v>
      </c>
      <c r="B182" t="str">
        <f t="shared" si="10"/>
        <v>01000</v>
      </c>
      <c r="C182" t="str">
        <f>"CJS60046"</f>
        <v>CJS60046</v>
      </c>
      <c r="D182" t="str">
        <f t="shared" si="13"/>
        <v>101010</v>
      </c>
      <c r="E182" t="s">
        <v>27</v>
      </c>
      <c r="F182">
        <v>0</v>
      </c>
      <c r="G182">
        <v>0</v>
      </c>
      <c r="H182">
        <v>0</v>
      </c>
    </row>
    <row r="183" spans="1:8" hidden="1" x14ac:dyDescent="0.35">
      <c r="A183">
        <v>14000</v>
      </c>
      <c r="B183" t="str">
        <f t="shared" si="10"/>
        <v>01000</v>
      </c>
      <c r="C183" t="str">
        <f>"CJS60051"</f>
        <v>CJS60051</v>
      </c>
      <c r="D183" t="str">
        <f t="shared" si="13"/>
        <v>101010</v>
      </c>
      <c r="E183" t="s">
        <v>27</v>
      </c>
      <c r="F183">
        <v>0</v>
      </c>
      <c r="G183">
        <v>0</v>
      </c>
      <c r="H183">
        <v>0</v>
      </c>
    </row>
    <row r="184" spans="1:8" hidden="1" x14ac:dyDescent="0.35">
      <c r="A184">
        <v>14000</v>
      </c>
      <c r="B184" t="str">
        <f t="shared" si="10"/>
        <v>01000</v>
      </c>
      <c r="C184" t="str">
        <f>"CJS60056"</f>
        <v>CJS60056</v>
      </c>
      <c r="D184" t="str">
        <f t="shared" si="13"/>
        <v>101010</v>
      </c>
      <c r="E184" t="s">
        <v>27</v>
      </c>
      <c r="F184">
        <v>0</v>
      </c>
      <c r="G184">
        <v>0</v>
      </c>
      <c r="H184">
        <v>0</v>
      </c>
    </row>
    <row r="185" spans="1:8" hidden="1" x14ac:dyDescent="0.35">
      <c r="A185">
        <v>14000</v>
      </c>
      <c r="B185" t="str">
        <f t="shared" si="10"/>
        <v>01000</v>
      </c>
      <c r="C185" t="str">
        <f>"CJS60058"</f>
        <v>CJS60058</v>
      </c>
      <c r="D185" t="str">
        <f t="shared" si="13"/>
        <v>101010</v>
      </c>
      <c r="E185" t="s">
        <v>27</v>
      </c>
      <c r="F185">
        <v>0</v>
      </c>
      <c r="G185">
        <v>0</v>
      </c>
      <c r="H185">
        <v>0</v>
      </c>
    </row>
    <row r="186" spans="1:8" hidden="1" x14ac:dyDescent="0.35">
      <c r="A186">
        <v>14000</v>
      </c>
      <c r="B186" t="str">
        <f t="shared" si="10"/>
        <v>01000</v>
      </c>
      <c r="C186" t="str">
        <f>"CJS60059"</f>
        <v>CJS60059</v>
      </c>
      <c r="D186" t="str">
        <f t="shared" si="13"/>
        <v>101010</v>
      </c>
      <c r="E186" t="s">
        <v>27</v>
      </c>
      <c r="F186">
        <v>0</v>
      </c>
      <c r="G186">
        <v>0</v>
      </c>
      <c r="H186">
        <v>0</v>
      </c>
    </row>
    <row r="187" spans="1:8" hidden="1" x14ac:dyDescent="0.35">
      <c r="A187">
        <v>14000</v>
      </c>
      <c r="B187" t="str">
        <f t="shared" si="10"/>
        <v>01000</v>
      </c>
      <c r="C187" t="str">
        <f t="shared" ref="C187:C194" si="14">"CJS60061"</f>
        <v>CJS60061</v>
      </c>
      <c r="D187" t="str">
        <f t="shared" si="13"/>
        <v>101010</v>
      </c>
      <c r="E187" t="s">
        <v>27</v>
      </c>
      <c r="F187">
        <v>-657.88</v>
      </c>
      <c r="G187">
        <v>0</v>
      </c>
      <c r="H187">
        <v>-657.88</v>
      </c>
    </row>
    <row r="188" spans="1:8" hidden="1" x14ac:dyDescent="0.35">
      <c r="A188">
        <v>14000</v>
      </c>
      <c r="B188" t="str">
        <f t="shared" si="10"/>
        <v>01000</v>
      </c>
      <c r="C188" t="str">
        <f t="shared" si="14"/>
        <v>CJS60061</v>
      </c>
      <c r="D188" t="str">
        <f>"5011110"</f>
        <v>5011110</v>
      </c>
      <c r="E188" t="s">
        <v>34</v>
      </c>
      <c r="F188">
        <v>68.86</v>
      </c>
      <c r="G188">
        <v>0</v>
      </c>
      <c r="H188">
        <v>68.86</v>
      </c>
    </row>
    <row r="189" spans="1:8" hidden="1" x14ac:dyDescent="0.35">
      <c r="A189">
        <v>14000</v>
      </c>
      <c r="B189" t="str">
        <f t="shared" si="10"/>
        <v>01000</v>
      </c>
      <c r="C189" t="str">
        <f t="shared" si="14"/>
        <v>CJS60061</v>
      </c>
      <c r="D189" t="str">
        <f>"5011120"</f>
        <v>5011120</v>
      </c>
      <c r="E189" t="s">
        <v>35</v>
      </c>
      <c r="F189">
        <v>36.380000000000003</v>
      </c>
      <c r="G189">
        <v>0</v>
      </c>
      <c r="H189">
        <v>36.380000000000003</v>
      </c>
    </row>
    <row r="190" spans="1:8" hidden="1" x14ac:dyDescent="0.35">
      <c r="A190">
        <v>14000</v>
      </c>
      <c r="B190" t="str">
        <f t="shared" si="10"/>
        <v>01000</v>
      </c>
      <c r="C190" t="str">
        <f t="shared" si="14"/>
        <v>CJS60061</v>
      </c>
      <c r="D190" t="str">
        <f>"5011140"</f>
        <v>5011140</v>
      </c>
      <c r="E190" t="s">
        <v>36</v>
      </c>
      <c r="F190">
        <v>6.38</v>
      </c>
      <c r="G190">
        <v>0</v>
      </c>
      <c r="H190">
        <v>6.38</v>
      </c>
    </row>
    <row r="191" spans="1:8" hidden="1" x14ac:dyDescent="0.35">
      <c r="A191">
        <v>14000</v>
      </c>
      <c r="B191" t="str">
        <f t="shared" si="10"/>
        <v>01000</v>
      </c>
      <c r="C191" t="str">
        <f t="shared" si="14"/>
        <v>CJS60061</v>
      </c>
      <c r="D191" t="str">
        <f>"5011150"</f>
        <v>5011150</v>
      </c>
      <c r="E191" t="s">
        <v>37</v>
      </c>
      <c r="F191">
        <v>52.52</v>
      </c>
      <c r="G191">
        <v>0</v>
      </c>
      <c r="H191">
        <v>52.52</v>
      </c>
    </row>
    <row r="192" spans="1:8" hidden="1" x14ac:dyDescent="0.35">
      <c r="A192">
        <v>14000</v>
      </c>
      <c r="B192" t="str">
        <f t="shared" si="10"/>
        <v>01000</v>
      </c>
      <c r="C192" t="str">
        <f t="shared" si="14"/>
        <v>CJS60061</v>
      </c>
      <c r="D192" t="str">
        <f>"5011160"</f>
        <v>5011160</v>
      </c>
      <c r="E192" t="s">
        <v>38</v>
      </c>
      <c r="F192">
        <v>5.33</v>
      </c>
      <c r="G192">
        <v>0</v>
      </c>
      <c r="H192">
        <v>5.33</v>
      </c>
    </row>
    <row r="193" spans="1:8" hidden="1" x14ac:dyDescent="0.35">
      <c r="A193">
        <v>14000</v>
      </c>
      <c r="B193" t="str">
        <f t="shared" si="10"/>
        <v>01000</v>
      </c>
      <c r="C193" t="str">
        <f t="shared" si="14"/>
        <v>CJS60061</v>
      </c>
      <c r="D193" t="str">
        <f>"5011170"</f>
        <v>5011170</v>
      </c>
      <c r="E193" t="s">
        <v>39</v>
      </c>
      <c r="F193">
        <v>2.91</v>
      </c>
      <c r="G193">
        <v>0</v>
      </c>
      <c r="H193">
        <v>2.91</v>
      </c>
    </row>
    <row r="194" spans="1:8" hidden="1" x14ac:dyDescent="0.35">
      <c r="A194">
        <v>14000</v>
      </c>
      <c r="B194" t="str">
        <f t="shared" si="10"/>
        <v>01000</v>
      </c>
      <c r="C194" t="str">
        <f t="shared" si="14"/>
        <v>CJS60061</v>
      </c>
      <c r="D194" t="str">
        <f>"5011230"</f>
        <v>5011230</v>
      </c>
      <c r="E194" t="s">
        <v>42</v>
      </c>
      <c r="F194">
        <v>485.5</v>
      </c>
      <c r="G194">
        <v>0</v>
      </c>
      <c r="H194">
        <v>485.5</v>
      </c>
    </row>
    <row r="195" spans="1:8" hidden="1" x14ac:dyDescent="0.35">
      <c r="A195">
        <v>14000</v>
      </c>
      <c r="B195" t="str">
        <f t="shared" si="10"/>
        <v>01000</v>
      </c>
      <c r="C195" t="str">
        <f>"CJS61001"</f>
        <v>CJS61001</v>
      </c>
      <c r="D195" t="str">
        <f t="shared" ref="D195:D219" si="15">"101010"</f>
        <v>101010</v>
      </c>
      <c r="E195" t="s">
        <v>27</v>
      </c>
      <c r="F195">
        <v>0</v>
      </c>
      <c r="G195">
        <v>0</v>
      </c>
      <c r="H195">
        <v>0</v>
      </c>
    </row>
    <row r="196" spans="1:8" hidden="1" x14ac:dyDescent="0.35">
      <c r="A196">
        <v>14000</v>
      </c>
      <c r="B196" t="str">
        <f t="shared" si="10"/>
        <v>01000</v>
      </c>
      <c r="C196" t="str">
        <f>"CJS61002"</f>
        <v>CJS61002</v>
      </c>
      <c r="D196" t="str">
        <f t="shared" si="15"/>
        <v>101010</v>
      </c>
      <c r="E196" t="s">
        <v>27</v>
      </c>
      <c r="F196">
        <v>0</v>
      </c>
      <c r="G196">
        <v>0</v>
      </c>
      <c r="H196">
        <v>0</v>
      </c>
    </row>
    <row r="197" spans="1:8" hidden="1" x14ac:dyDescent="0.35">
      <c r="A197">
        <v>14000</v>
      </c>
      <c r="B197" t="str">
        <f t="shared" si="10"/>
        <v>01000</v>
      </c>
      <c r="C197" t="str">
        <f>"CJS61004"</f>
        <v>CJS61004</v>
      </c>
      <c r="D197" t="str">
        <f t="shared" si="15"/>
        <v>101010</v>
      </c>
      <c r="E197" t="s">
        <v>27</v>
      </c>
      <c r="F197">
        <v>0</v>
      </c>
      <c r="G197">
        <v>0</v>
      </c>
      <c r="H197">
        <v>0</v>
      </c>
    </row>
    <row r="198" spans="1:8" hidden="1" x14ac:dyDescent="0.35">
      <c r="A198">
        <v>14000</v>
      </c>
      <c r="B198" t="str">
        <f t="shared" si="10"/>
        <v>01000</v>
      </c>
      <c r="C198" t="str">
        <f>"CJS61009"</f>
        <v>CJS61009</v>
      </c>
      <c r="D198" t="str">
        <f t="shared" si="15"/>
        <v>101010</v>
      </c>
      <c r="E198" t="s">
        <v>27</v>
      </c>
      <c r="F198">
        <v>0</v>
      </c>
      <c r="G198">
        <v>0</v>
      </c>
      <c r="H198">
        <v>0</v>
      </c>
    </row>
    <row r="199" spans="1:8" hidden="1" x14ac:dyDescent="0.35">
      <c r="A199">
        <v>14000</v>
      </c>
      <c r="B199" t="str">
        <f t="shared" si="10"/>
        <v>01000</v>
      </c>
      <c r="C199" t="str">
        <f>"CJS62550"</f>
        <v>CJS62550</v>
      </c>
      <c r="D199" t="str">
        <f t="shared" si="15"/>
        <v>101010</v>
      </c>
      <c r="E199" t="s">
        <v>27</v>
      </c>
      <c r="F199">
        <v>0</v>
      </c>
      <c r="G199">
        <v>0</v>
      </c>
      <c r="H199">
        <v>0</v>
      </c>
    </row>
    <row r="200" spans="1:8" hidden="1" x14ac:dyDescent="0.35">
      <c r="A200">
        <v>14000</v>
      </c>
      <c r="B200" t="str">
        <f t="shared" si="10"/>
        <v>01000</v>
      </c>
      <c r="C200" t="str">
        <f>"CJS66001"</f>
        <v>CJS66001</v>
      </c>
      <c r="D200" t="str">
        <f t="shared" si="15"/>
        <v>101010</v>
      </c>
      <c r="E200" t="s">
        <v>27</v>
      </c>
      <c r="F200">
        <v>0</v>
      </c>
      <c r="G200">
        <v>0</v>
      </c>
      <c r="H200">
        <v>0</v>
      </c>
    </row>
    <row r="201" spans="1:8" hidden="1" x14ac:dyDescent="0.35">
      <c r="A201">
        <v>14000</v>
      </c>
      <c r="B201" t="str">
        <f t="shared" si="10"/>
        <v>01000</v>
      </c>
      <c r="C201" t="str">
        <f>"CJS66501"</f>
        <v>CJS66501</v>
      </c>
      <c r="D201" t="str">
        <f t="shared" si="15"/>
        <v>101010</v>
      </c>
      <c r="E201" t="s">
        <v>27</v>
      </c>
      <c r="F201">
        <v>0</v>
      </c>
      <c r="G201">
        <v>0</v>
      </c>
      <c r="H201">
        <v>0</v>
      </c>
    </row>
    <row r="202" spans="1:8" hidden="1" x14ac:dyDescent="0.35">
      <c r="A202">
        <v>14000</v>
      </c>
      <c r="B202" t="str">
        <f t="shared" si="10"/>
        <v>01000</v>
      </c>
      <c r="C202" t="str">
        <f>"CJS66504"</f>
        <v>CJS66504</v>
      </c>
      <c r="D202" t="str">
        <f t="shared" si="15"/>
        <v>101010</v>
      </c>
      <c r="E202" t="s">
        <v>27</v>
      </c>
      <c r="F202">
        <v>0</v>
      </c>
      <c r="G202">
        <v>0</v>
      </c>
      <c r="H202">
        <v>0</v>
      </c>
    </row>
    <row r="203" spans="1:8" hidden="1" x14ac:dyDescent="0.35">
      <c r="A203">
        <v>14000</v>
      </c>
      <c r="B203" t="str">
        <f t="shared" si="10"/>
        <v>01000</v>
      </c>
      <c r="C203" t="str">
        <f>"CJS67000"</f>
        <v>CJS67000</v>
      </c>
      <c r="D203" t="str">
        <f t="shared" si="15"/>
        <v>101010</v>
      </c>
      <c r="E203" t="s">
        <v>27</v>
      </c>
      <c r="F203">
        <v>0</v>
      </c>
      <c r="G203">
        <v>0</v>
      </c>
      <c r="H203">
        <v>0</v>
      </c>
    </row>
    <row r="204" spans="1:8" hidden="1" x14ac:dyDescent="0.35">
      <c r="A204">
        <v>14000</v>
      </c>
      <c r="B204" t="str">
        <f t="shared" ref="B204:B267" si="16">"01000"</f>
        <v>01000</v>
      </c>
      <c r="C204" t="str">
        <f>"CJS67001"</f>
        <v>CJS67001</v>
      </c>
      <c r="D204" t="str">
        <f t="shared" si="15"/>
        <v>101010</v>
      </c>
      <c r="E204" t="s">
        <v>27</v>
      </c>
      <c r="F204">
        <v>0</v>
      </c>
      <c r="G204">
        <v>0</v>
      </c>
      <c r="H204">
        <v>0</v>
      </c>
    </row>
    <row r="205" spans="1:8" hidden="1" x14ac:dyDescent="0.35">
      <c r="A205">
        <v>14000</v>
      </c>
      <c r="B205" t="str">
        <f t="shared" si="16"/>
        <v>01000</v>
      </c>
      <c r="C205" t="str">
        <f>"CJS67007"</f>
        <v>CJS67007</v>
      </c>
      <c r="D205" t="str">
        <f t="shared" si="15"/>
        <v>101010</v>
      </c>
      <c r="E205" t="s">
        <v>27</v>
      </c>
      <c r="F205">
        <v>0</v>
      </c>
      <c r="G205">
        <v>0</v>
      </c>
      <c r="H205">
        <v>0</v>
      </c>
    </row>
    <row r="206" spans="1:8" hidden="1" x14ac:dyDescent="0.35">
      <c r="A206">
        <v>14000</v>
      </c>
      <c r="B206" t="str">
        <f t="shared" si="16"/>
        <v>01000</v>
      </c>
      <c r="C206" t="str">
        <f>"CJS67010"</f>
        <v>CJS67010</v>
      </c>
      <c r="D206" t="str">
        <f t="shared" si="15"/>
        <v>101010</v>
      </c>
      <c r="E206" t="s">
        <v>27</v>
      </c>
      <c r="F206">
        <v>0</v>
      </c>
      <c r="G206">
        <v>0</v>
      </c>
      <c r="H206">
        <v>0</v>
      </c>
    </row>
    <row r="207" spans="1:8" hidden="1" x14ac:dyDescent="0.35">
      <c r="A207">
        <v>14000</v>
      </c>
      <c r="B207" t="str">
        <f t="shared" si="16"/>
        <v>01000</v>
      </c>
      <c r="C207" t="str">
        <f>"CJS67011"</f>
        <v>CJS67011</v>
      </c>
      <c r="D207" t="str">
        <f t="shared" si="15"/>
        <v>101010</v>
      </c>
      <c r="E207" t="s">
        <v>27</v>
      </c>
      <c r="F207">
        <v>0</v>
      </c>
      <c r="G207">
        <v>0</v>
      </c>
      <c r="H207">
        <v>0</v>
      </c>
    </row>
    <row r="208" spans="1:8" hidden="1" x14ac:dyDescent="0.35">
      <c r="A208">
        <v>14000</v>
      </c>
      <c r="B208" t="str">
        <f t="shared" si="16"/>
        <v>01000</v>
      </c>
      <c r="C208" t="str">
        <f>"CJS67013"</f>
        <v>CJS67013</v>
      </c>
      <c r="D208" t="str">
        <f t="shared" si="15"/>
        <v>101010</v>
      </c>
      <c r="E208" t="s">
        <v>27</v>
      </c>
      <c r="F208">
        <v>0</v>
      </c>
      <c r="G208">
        <v>0</v>
      </c>
      <c r="H208">
        <v>0</v>
      </c>
    </row>
    <row r="209" spans="1:8" hidden="1" x14ac:dyDescent="0.35">
      <c r="A209">
        <v>14000</v>
      </c>
      <c r="B209" t="str">
        <f t="shared" si="16"/>
        <v>01000</v>
      </c>
      <c r="C209" t="str">
        <f>"CJS67014"</f>
        <v>CJS67014</v>
      </c>
      <c r="D209" t="str">
        <f t="shared" si="15"/>
        <v>101010</v>
      </c>
      <c r="E209" t="s">
        <v>27</v>
      </c>
      <c r="F209">
        <v>0</v>
      </c>
      <c r="G209">
        <v>0</v>
      </c>
      <c r="H209">
        <v>0</v>
      </c>
    </row>
    <row r="210" spans="1:8" hidden="1" x14ac:dyDescent="0.35">
      <c r="A210">
        <v>14000</v>
      </c>
      <c r="B210" t="str">
        <f t="shared" si="16"/>
        <v>01000</v>
      </c>
      <c r="C210" t="str">
        <f>"CJS67016"</f>
        <v>CJS67016</v>
      </c>
      <c r="D210" t="str">
        <f t="shared" si="15"/>
        <v>101010</v>
      </c>
      <c r="E210" t="s">
        <v>27</v>
      </c>
      <c r="F210">
        <v>0</v>
      </c>
      <c r="G210">
        <v>0</v>
      </c>
      <c r="H210">
        <v>0</v>
      </c>
    </row>
    <row r="211" spans="1:8" hidden="1" x14ac:dyDescent="0.35">
      <c r="A211">
        <v>14000</v>
      </c>
      <c r="B211" t="str">
        <f t="shared" si="16"/>
        <v>01000</v>
      </c>
      <c r="C211" t="str">
        <f>"CJS67017"</f>
        <v>CJS67017</v>
      </c>
      <c r="D211" t="str">
        <f t="shared" si="15"/>
        <v>101010</v>
      </c>
      <c r="E211" t="s">
        <v>27</v>
      </c>
      <c r="F211">
        <v>0</v>
      </c>
      <c r="G211">
        <v>0</v>
      </c>
      <c r="H211">
        <v>0</v>
      </c>
    </row>
    <row r="212" spans="1:8" hidden="1" x14ac:dyDescent="0.35">
      <c r="A212">
        <v>14000</v>
      </c>
      <c r="B212" t="str">
        <f t="shared" si="16"/>
        <v>01000</v>
      </c>
      <c r="C212" t="str">
        <f>"CJS67025"</f>
        <v>CJS67025</v>
      </c>
      <c r="D212" t="str">
        <f t="shared" si="15"/>
        <v>101010</v>
      </c>
      <c r="E212" t="s">
        <v>27</v>
      </c>
      <c r="F212">
        <v>0</v>
      </c>
      <c r="G212">
        <v>0</v>
      </c>
      <c r="H212">
        <v>0</v>
      </c>
    </row>
    <row r="213" spans="1:8" hidden="1" x14ac:dyDescent="0.35">
      <c r="A213">
        <v>14000</v>
      </c>
      <c r="B213" t="str">
        <f t="shared" si="16"/>
        <v>01000</v>
      </c>
      <c r="C213" t="str">
        <f>"CJS67026"</f>
        <v>CJS67026</v>
      </c>
      <c r="D213" t="str">
        <f t="shared" si="15"/>
        <v>101010</v>
      </c>
      <c r="E213" t="s">
        <v>27</v>
      </c>
      <c r="F213">
        <v>0</v>
      </c>
      <c r="G213">
        <v>0</v>
      </c>
      <c r="H213">
        <v>0</v>
      </c>
    </row>
    <row r="214" spans="1:8" hidden="1" x14ac:dyDescent="0.35">
      <c r="A214">
        <v>14000</v>
      </c>
      <c r="B214" t="str">
        <f t="shared" si="16"/>
        <v>01000</v>
      </c>
      <c r="C214" t="str">
        <f>"CJS67028"</f>
        <v>CJS67028</v>
      </c>
      <c r="D214" t="str">
        <f t="shared" si="15"/>
        <v>101010</v>
      </c>
      <c r="E214" t="s">
        <v>27</v>
      </c>
      <c r="F214">
        <v>0</v>
      </c>
      <c r="G214">
        <v>0</v>
      </c>
      <c r="H214">
        <v>0</v>
      </c>
    </row>
    <row r="215" spans="1:8" hidden="1" x14ac:dyDescent="0.35">
      <c r="A215">
        <v>14000</v>
      </c>
      <c r="B215" t="str">
        <f t="shared" si="16"/>
        <v>01000</v>
      </c>
      <c r="C215" t="str">
        <f>"CJS67029"</f>
        <v>CJS67029</v>
      </c>
      <c r="D215" t="str">
        <f t="shared" si="15"/>
        <v>101010</v>
      </c>
      <c r="E215" t="s">
        <v>27</v>
      </c>
      <c r="F215">
        <v>0</v>
      </c>
      <c r="G215">
        <v>0</v>
      </c>
      <c r="H215">
        <v>0</v>
      </c>
    </row>
    <row r="216" spans="1:8" hidden="1" x14ac:dyDescent="0.35">
      <c r="A216">
        <v>14000</v>
      </c>
      <c r="B216" t="str">
        <f t="shared" si="16"/>
        <v>01000</v>
      </c>
      <c r="C216" t="str">
        <f>"CJS67030"</f>
        <v>CJS67030</v>
      </c>
      <c r="D216" t="str">
        <f t="shared" si="15"/>
        <v>101010</v>
      </c>
      <c r="E216" t="s">
        <v>27</v>
      </c>
      <c r="F216">
        <v>0</v>
      </c>
      <c r="G216">
        <v>0</v>
      </c>
      <c r="H216">
        <v>0</v>
      </c>
    </row>
    <row r="217" spans="1:8" hidden="1" x14ac:dyDescent="0.35">
      <c r="A217">
        <v>14000</v>
      </c>
      <c r="B217" t="str">
        <f t="shared" si="16"/>
        <v>01000</v>
      </c>
      <c r="C217" t="str">
        <f>"CJS67700"</f>
        <v>CJS67700</v>
      </c>
      <c r="D217" t="str">
        <f t="shared" si="15"/>
        <v>101010</v>
      </c>
      <c r="E217" t="s">
        <v>27</v>
      </c>
      <c r="F217">
        <v>0</v>
      </c>
      <c r="G217">
        <v>0</v>
      </c>
      <c r="H217">
        <v>0</v>
      </c>
    </row>
    <row r="218" spans="1:8" hidden="1" x14ac:dyDescent="0.35">
      <c r="A218">
        <v>14000</v>
      </c>
      <c r="B218" t="str">
        <f t="shared" si="16"/>
        <v>01000</v>
      </c>
      <c r="C218" t="str">
        <f>"CJS67703"</f>
        <v>CJS67703</v>
      </c>
      <c r="D218" t="str">
        <f t="shared" si="15"/>
        <v>101010</v>
      </c>
      <c r="E218" t="s">
        <v>27</v>
      </c>
      <c r="F218">
        <v>0</v>
      </c>
      <c r="G218">
        <v>0</v>
      </c>
      <c r="H218">
        <v>0</v>
      </c>
    </row>
    <row r="219" spans="1:8" hidden="1" x14ac:dyDescent="0.35">
      <c r="A219">
        <v>14000</v>
      </c>
      <c r="B219" t="str">
        <f t="shared" si="16"/>
        <v>01000</v>
      </c>
      <c r="C219" t="str">
        <f>"CJS70010"</f>
        <v>CJS70010</v>
      </c>
      <c r="D219" t="str">
        <f t="shared" si="15"/>
        <v>101010</v>
      </c>
      <c r="E219" t="s">
        <v>27</v>
      </c>
      <c r="F219">
        <v>0</v>
      </c>
      <c r="G219">
        <v>0</v>
      </c>
      <c r="H219">
        <v>0</v>
      </c>
    </row>
    <row r="220" spans="1:8" hidden="1" x14ac:dyDescent="0.35">
      <c r="A220">
        <v>14000</v>
      </c>
      <c r="B220" t="str">
        <f t="shared" si="16"/>
        <v>01000</v>
      </c>
      <c r="C220" t="str">
        <f>"CJS70010"</f>
        <v>CJS70010</v>
      </c>
      <c r="D220" t="str">
        <f>"154601"</f>
        <v>154601</v>
      </c>
      <c r="E220" t="s">
        <v>88</v>
      </c>
      <c r="F220">
        <v>0</v>
      </c>
      <c r="G220">
        <v>0</v>
      </c>
      <c r="H220">
        <v>0</v>
      </c>
    </row>
    <row r="221" spans="1:8" hidden="1" x14ac:dyDescent="0.35">
      <c r="A221">
        <v>14000</v>
      </c>
      <c r="B221" t="str">
        <f t="shared" si="16"/>
        <v>01000</v>
      </c>
      <c r="C221" t="str">
        <f>"CJS70011"</f>
        <v>CJS70011</v>
      </c>
      <c r="D221" t="str">
        <f t="shared" ref="D221:D232" si="17">"101010"</f>
        <v>101010</v>
      </c>
      <c r="E221" t="s">
        <v>27</v>
      </c>
      <c r="F221">
        <v>0</v>
      </c>
      <c r="G221">
        <v>0</v>
      </c>
      <c r="H221">
        <v>0</v>
      </c>
    </row>
    <row r="222" spans="1:8" hidden="1" x14ac:dyDescent="0.35">
      <c r="A222">
        <v>14000</v>
      </c>
      <c r="B222" t="str">
        <f t="shared" si="16"/>
        <v>01000</v>
      </c>
      <c r="C222" t="str">
        <f>"CJS70020"</f>
        <v>CJS70020</v>
      </c>
      <c r="D222" t="str">
        <f t="shared" si="17"/>
        <v>101010</v>
      </c>
      <c r="E222" t="s">
        <v>27</v>
      </c>
      <c r="F222">
        <v>0</v>
      </c>
      <c r="G222">
        <v>0</v>
      </c>
      <c r="H222">
        <v>0</v>
      </c>
    </row>
    <row r="223" spans="1:8" hidden="1" x14ac:dyDescent="0.35">
      <c r="A223">
        <v>14000</v>
      </c>
      <c r="B223" t="str">
        <f t="shared" si="16"/>
        <v>01000</v>
      </c>
      <c r="C223" t="str">
        <f>"CJS70029"</f>
        <v>CJS70029</v>
      </c>
      <c r="D223" t="str">
        <f t="shared" si="17"/>
        <v>101010</v>
      </c>
      <c r="E223" t="s">
        <v>27</v>
      </c>
      <c r="F223">
        <v>0</v>
      </c>
      <c r="G223">
        <v>0</v>
      </c>
      <c r="H223">
        <v>0</v>
      </c>
    </row>
    <row r="224" spans="1:8" hidden="1" x14ac:dyDescent="0.35">
      <c r="A224">
        <v>14000</v>
      </c>
      <c r="B224" t="str">
        <f t="shared" si="16"/>
        <v>01000</v>
      </c>
      <c r="C224" t="str">
        <f>"CJS70030"</f>
        <v>CJS70030</v>
      </c>
      <c r="D224" t="str">
        <f t="shared" si="17"/>
        <v>101010</v>
      </c>
      <c r="E224" t="s">
        <v>27</v>
      </c>
      <c r="F224">
        <v>0</v>
      </c>
      <c r="G224">
        <v>0</v>
      </c>
      <c r="H224">
        <v>0</v>
      </c>
    </row>
    <row r="225" spans="1:8" hidden="1" x14ac:dyDescent="0.35">
      <c r="A225">
        <v>14000</v>
      </c>
      <c r="B225" t="str">
        <f t="shared" si="16"/>
        <v>01000</v>
      </c>
      <c r="C225" t="str">
        <f>"CJS70031"</f>
        <v>CJS70031</v>
      </c>
      <c r="D225" t="str">
        <f t="shared" si="17"/>
        <v>101010</v>
      </c>
      <c r="E225" t="s">
        <v>27</v>
      </c>
      <c r="F225">
        <v>0</v>
      </c>
      <c r="G225">
        <v>0</v>
      </c>
      <c r="H225">
        <v>0</v>
      </c>
    </row>
    <row r="226" spans="1:8" hidden="1" x14ac:dyDescent="0.35">
      <c r="A226">
        <v>14000</v>
      </c>
      <c r="B226" t="str">
        <f t="shared" si="16"/>
        <v>01000</v>
      </c>
      <c r="C226" t="str">
        <f>"CJS70038"</f>
        <v>CJS70038</v>
      </c>
      <c r="D226" t="str">
        <f t="shared" si="17"/>
        <v>101010</v>
      </c>
      <c r="E226" t="s">
        <v>27</v>
      </c>
      <c r="F226">
        <v>0</v>
      </c>
      <c r="G226">
        <v>0</v>
      </c>
      <c r="H226">
        <v>0</v>
      </c>
    </row>
    <row r="227" spans="1:8" hidden="1" x14ac:dyDescent="0.35">
      <c r="A227">
        <v>14000</v>
      </c>
      <c r="B227" t="str">
        <f t="shared" si="16"/>
        <v>01000</v>
      </c>
      <c r="C227" t="str">
        <f>"CJS70039"</f>
        <v>CJS70039</v>
      </c>
      <c r="D227" t="str">
        <f t="shared" si="17"/>
        <v>101010</v>
      </c>
      <c r="E227" t="s">
        <v>27</v>
      </c>
      <c r="F227">
        <v>0</v>
      </c>
      <c r="G227">
        <v>0</v>
      </c>
      <c r="H227">
        <v>0</v>
      </c>
    </row>
    <row r="228" spans="1:8" hidden="1" x14ac:dyDescent="0.35">
      <c r="A228">
        <v>14000</v>
      </c>
      <c r="B228" t="str">
        <f t="shared" si="16"/>
        <v>01000</v>
      </c>
      <c r="C228" t="str">
        <f>"CJS70040"</f>
        <v>CJS70040</v>
      </c>
      <c r="D228" t="str">
        <f t="shared" si="17"/>
        <v>101010</v>
      </c>
      <c r="E228" t="s">
        <v>27</v>
      </c>
      <c r="F228">
        <v>0</v>
      </c>
      <c r="G228">
        <v>0</v>
      </c>
      <c r="H228">
        <v>0</v>
      </c>
    </row>
    <row r="229" spans="1:8" hidden="1" x14ac:dyDescent="0.35">
      <c r="A229">
        <v>14000</v>
      </c>
      <c r="B229" t="str">
        <f t="shared" si="16"/>
        <v>01000</v>
      </c>
      <c r="C229" t="str">
        <f>"CJS70050"</f>
        <v>CJS70050</v>
      </c>
      <c r="D229" t="str">
        <f t="shared" si="17"/>
        <v>101010</v>
      </c>
      <c r="E229" t="s">
        <v>27</v>
      </c>
      <c r="F229">
        <v>0</v>
      </c>
      <c r="G229">
        <v>0</v>
      </c>
      <c r="H229">
        <v>0</v>
      </c>
    </row>
    <row r="230" spans="1:8" hidden="1" x14ac:dyDescent="0.35">
      <c r="A230">
        <v>14000</v>
      </c>
      <c r="B230" t="str">
        <f t="shared" si="16"/>
        <v>01000</v>
      </c>
      <c r="C230" t="str">
        <f>"CJS70051"</f>
        <v>CJS70051</v>
      </c>
      <c r="D230" t="str">
        <f t="shared" si="17"/>
        <v>101010</v>
      </c>
      <c r="E230" t="s">
        <v>27</v>
      </c>
      <c r="F230">
        <v>0</v>
      </c>
      <c r="G230">
        <v>0</v>
      </c>
      <c r="H230">
        <v>0</v>
      </c>
    </row>
    <row r="231" spans="1:8" hidden="1" x14ac:dyDescent="0.35">
      <c r="A231">
        <v>14000</v>
      </c>
      <c r="B231" t="str">
        <f t="shared" si="16"/>
        <v>01000</v>
      </c>
      <c r="C231" t="str">
        <f>"CJS70052"</f>
        <v>CJS70052</v>
      </c>
      <c r="D231" t="str">
        <f t="shared" si="17"/>
        <v>101010</v>
      </c>
      <c r="E231" t="s">
        <v>27</v>
      </c>
      <c r="F231">
        <v>0</v>
      </c>
      <c r="G231">
        <v>0</v>
      </c>
      <c r="H231">
        <v>0</v>
      </c>
    </row>
    <row r="232" spans="1:8" hidden="1" x14ac:dyDescent="0.35">
      <c r="A232">
        <v>14000</v>
      </c>
      <c r="B232" t="str">
        <f t="shared" si="16"/>
        <v>01000</v>
      </c>
      <c r="C232" t="str">
        <f t="shared" ref="C232:C244" si="18">"CJS70053"</f>
        <v>CJS70053</v>
      </c>
      <c r="D232" t="str">
        <f t="shared" si="17"/>
        <v>101010</v>
      </c>
      <c r="E232" t="s">
        <v>27</v>
      </c>
      <c r="F232">
        <v>-88258.16</v>
      </c>
      <c r="G232">
        <v>0</v>
      </c>
      <c r="H232">
        <v>-88258.16</v>
      </c>
    </row>
    <row r="233" spans="1:8" hidden="1" x14ac:dyDescent="0.35">
      <c r="A233">
        <v>14000</v>
      </c>
      <c r="B233" t="str">
        <f t="shared" si="16"/>
        <v>01000</v>
      </c>
      <c r="C233" t="str">
        <f t="shared" si="18"/>
        <v>CJS70053</v>
      </c>
      <c r="D233" t="str">
        <f>"205025"</f>
        <v>205025</v>
      </c>
      <c r="E233" t="s">
        <v>29</v>
      </c>
      <c r="F233">
        <v>0</v>
      </c>
      <c r="G233">
        <v>0</v>
      </c>
      <c r="H233">
        <v>0</v>
      </c>
    </row>
    <row r="234" spans="1:8" hidden="1" x14ac:dyDescent="0.35">
      <c r="A234">
        <v>14000</v>
      </c>
      <c r="B234" t="str">
        <f t="shared" si="16"/>
        <v>01000</v>
      </c>
      <c r="C234" t="str">
        <f t="shared" si="18"/>
        <v>CJS70053</v>
      </c>
      <c r="D234" t="str">
        <f>"4009084"</f>
        <v>4009084</v>
      </c>
      <c r="E234" t="s">
        <v>89</v>
      </c>
      <c r="F234">
        <v>-54748.14</v>
      </c>
      <c r="G234">
        <v>0</v>
      </c>
      <c r="H234">
        <v>-54748.14</v>
      </c>
    </row>
    <row r="235" spans="1:8" hidden="1" x14ac:dyDescent="0.35">
      <c r="A235">
        <v>14000</v>
      </c>
      <c r="B235" t="str">
        <f t="shared" si="16"/>
        <v>01000</v>
      </c>
      <c r="C235" t="str">
        <f t="shared" si="18"/>
        <v>CJS70053</v>
      </c>
      <c r="D235" t="str">
        <f>"5011110"</f>
        <v>5011110</v>
      </c>
      <c r="E235" t="s">
        <v>34</v>
      </c>
      <c r="F235">
        <v>438.93</v>
      </c>
      <c r="G235">
        <v>0</v>
      </c>
      <c r="H235">
        <v>438.93</v>
      </c>
    </row>
    <row r="236" spans="1:8" hidden="1" x14ac:dyDescent="0.35">
      <c r="A236">
        <v>14000</v>
      </c>
      <c r="B236" t="str">
        <f t="shared" si="16"/>
        <v>01000</v>
      </c>
      <c r="C236" t="str">
        <f t="shared" si="18"/>
        <v>CJS70053</v>
      </c>
      <c r="D236" t="str">
        <f>"5011120"</f>
        <v>5011120</v>
      </c>
      <c r="E236" t="s">
        <v>35</v>
      </c>
      <c r="F236">
        <v>298.89</v>
      </c>
      <c r="G236">
        <v>0</v>
      </c>
      <c r="H236">
        <v>298.89</v>
      </c>
    </row>
    <row r="237" spans="1:8" hidden="1" x14ac:dyDescent="0.35">
      <c r="A237">
        <v>14000</v>
      </c>
      <c r="B237" t="str">
        <f t="shared" si="16"/>
        <v>01000</v>
      </c>
      <c r="C237" t="str">
        <f t="shared" si="18"/>
        <v>CJS70053</v>
      </c>
      <c r="D237" t="str">
        <f>"5011140"</f>
        <v>5011140</v>
      </c>
      <c r="E237" t="s">
        <v>36</v>
      </c>
      <c r="F237">
        <v>45.38</v>
      </c>
      <c r="G237">
        <v>0</v>
      </c>
      <c r="H237">
        <v>45.38</v>
      </c>
    </row>
    <row r="238" spans="1:8" hidden="1" x14ac:dyDescent="0.35">
      <c r="A238">
        <v>14000</v>
      </c>
      <c r="B238" t="str">
        <f t="shared" si="16"/>
        <v>01000</v>
      </c>
      <c r="C238" t="str">
        <f t="shared" si="18"/>
        <v>CJS70053</v>
      </c>
      <c r="D238" t="str">
        <f>"5011150"</f>
        <v>5011150</v>
      </c>
      <c r="E238" t="s">
        <v>37</v>
      </c>
      <c r="F238">
        <v>421</v>
      </c>
      <c r="G238">
        <v>0</v>
      </c>
      <c r="H238">
        <v>421</v>
      </c>
    </row>
    <row r="239" spans="1:8" hidden="1" x14ac:dyDescent="0.35">
      <c r="A239">
        <v>14000</v>
      </c>
      <c r="B239" t="str">
        <f t="shared" si="16"/>
        <v>01000</v>
      </c>
      <c r="C239" t="str">
        <f t="shared" si="18"/>
        <v>CJS70053</v>
      </c>
      <c r="D239" t="str">
        <f>"5011160"</f>
        <v>5011160</v>
      </c>
      <c r="E239" t="s">
        <v>38</v>
      </c>
      <c r="F239">
        <v>37.94</v>
      </c>
      <c r="G239">
        <v>0</v>
      </c>
      <c r="H239">
        <v>37.94</v>
      </c>
    </row>
    <row r="240" spans="1:8" hidden="1" x14ac:dyDescent="0.35">
      <c r="A240">
        <v>14000</v>
      </c>
      <c r="B240" t="str">
        <f t="shared" si="16"/>
        <v>01000</v>
      </c>
      <c r="C240" t="str">
        <f t="shared" si="18"/>
        <v>CJS70053</v>
      </c>
      <c r="D240" t="str">
        <f>"5011170"</f>
        <v>5011170</v>
      </c>
      <c r="E240" t="s">
        <v>39</v>
      </c>
      <c r="F240">
        <v>20.66</v>
      </c>
      <c r="G240">
        <v>0</v>
      </c>
      <c r="H240">
        <v>20.66</v>
      </c>
    </row>
    <row r="241" spans="1:8" hidden="1" x14ac:dyDescent="0.35">
      <c r="A241">
        <v>14000</v>
      </c>
      <c r="B241" t="str">
        <f t="shared" si="16"/>
        <v>01000</v>
      </c>
      <c r="C241" t="str">
        <f t="shared" si="18"/>
        <v>CJS70053</v>
      </c>
      <c r="D241" t="str">
        <f>"5011230"</f>
        <v>5011230</v>
      </c>
      <c r="E241" t="s">
        <v>42</v>
      </c>
      <c r="F241">
        <v>2867.88</v>
      </c>
      <c r="G241">
        <v>0</v>
      </c>
      <c r="H241">
        <v>2867.88</v>
      </c>
    </row>
    <row r="242" spans="1:8" hidden="1" x14ac:dyDescent="0.35">
      <c r="A242">
        <v>14000</v>
      </c>
      <c r="B242" t="str">
        <f t="shared" si="16"/>
        <v>01000</v>
      </c>
      <c r="C242" t="str">
        <f t="shared" si="18"/>
        <v>CJS70053</v>
      </c>
      <c r="D242" t="str">
        <f>"5011620"</f>
        <v>5011620</v>
      </c>
      <c r="E242" t="s">
        <v>46</v>
      </c>
      <c r="F242">
        <v>1111.82</v>
      </c>
      <c r="G242">
        <v>0</v>
      </c>
      <c r="H242">
        <v>1111.82</v>
      </c>
    </row>
    <row r="243" spans="1:8" hidden="1" x14ac:dyDescent="0.35">
      <c r="A243">
        <v>14000</v>
      </c>
      <c r="B243" t="str">
        <f t="shared" si="16"/>
        <v>01000</v>
      </c>
      <c r="C243" t="str">
        <f t="shared" si="18"/>
        <v>CJS70053</v>
      </c>
      <c r="D243" t="str">
        <f>"5011660"</f>
        <v>5011660</v>
      </c>
      <c r="E243" t="s">
        <v>48</v>
      </c>
      <c r="F243">
        <v>50.8</v>
      </c>
      <c r="G243">
        <v>0</v>
      </c>
      <c r="H243">
        <v>50.8</v>
      </c>
    </row>
    <row r="244" spans="1:8" hidden="1" x14ac:dyDescent="0.35">
      <c r="A244">
        <v>14000</v>
      </c>
      <c r="B244" t="str">
        <f t="shared" si="16"/>
        <v>01000</v>
      </c>
      <c r="C244" t="str">
        <f t="shared" si="18"/>
        <v>CJS70053</v>
      </c>
      <c r="D244" t="str">
        <f>"5014520"</f>
        <v>5014520</v>
      </c>
      <c r="E244" t="s">
        <v>85</v>
      </c>
      <c r="F244">
        <v>137713</v>
      </c>
      <c r="G244">
        <v>0</v>
      </c>
      <c r="H244">
        <v>137713</v>
      </c>
    </row>
    <row r="245" spans="1:8" hidden="1" x14ac:dyDescent="0.35">
      <c r="A245">
        <v>14000</v>
      </c>
      <c r="B245" t="str">
        <f t="shared" si="16"/>
        <v>01000</v>
      </c>
      <c r="C245" t="str">
        <f>"CJS70054"</f>
        <v>CJS70054</v>
      </c>
      <c r="D245" t="str">
        <f>"101010"</f>
        <v>101010</v>
      </c>
      <c r="E245" t="s">
        <v>27</v>
      </c>
      <c r="F245">
        <v>-37500</v>
      </c>
      <c r="G245">
        <v>0</v>
      </c>
      <c r="H245">
        <v>-37500</v>
      </c>
    </row>
    <row r="246" spans="1:8" hidden="1" x14ac:dyDescent="0.35">
      <c r="A246">
        <v>14000</v>
      </c>
      <c r="B246" t="str">
        <f t="shared" si="16"/>
        <v>01000</v>
      </c>
      <c r="C246" t="str">
        <f>"CJS70054"</f>
        <v>CJS70054</v>
      </c>
      <c r="D246" t="str">
        <f>"205025"</f>
        <v>205025</v>
      </c>
      <c r="E246" t="s">
        <v>29</v>
      </c>
      <c r="F246">
        <v>0</v>
      </c>
      <c r="G246">
        <v>0</v>
      </c>
      <c r="H246">
        <v>0</v>
      </c>
    </row>
    <row r="247" spans="1:8" hidden="1" x14ac:dyDescent="0.35">
      <c r="A247">
        <v>14000</v>
      </c>
      <c r="B247" t="str">
        <f t="shared" si="16"/>
        <v>01000</v>
      </c>
      <c r="C247" t="str">
        <f>"CJS70054"</f>
        <v>CJS70054</v>
      </c>
      <c r="D247" t="str">
        <f>"5014520"</f>
        <v>5014520</v>
      </c>
      <c r="E247" t="s">
        <v>85</v>
      </c>
      <c r="F247">
        <v>37500</v>
      </c>
      <c r="G247">
        <v>0</v>
      </c>
      <c r="H247">
        <v>37500</v>
      </c>
    </row>
    <row r="248" spans="1:8" hidden="1" x14ac:dyDescent="0.35">
      <c r="A248">
        <v>14000</v>
      </c>
      <c r="B248" t="str">
        <f t="shared" si="16"/>
        <v>01000</v>
      </c>
      <c r="C248" t="str">
        <f>"CJS70055"</f>
        <v>CJS70055</v>
      </c>
      <c r="D248" t="str">
        <f>"101010"</f>
        <v>101010</v>
      </c>
      <c r="E248" t="s">
        <v>27</v>
      </c>
      <c r="F248">
        <v>0</v>
      </c>
      <c r="G248">
        <v>0</v>
      </c>
      <c r="H248">
        <v>0</v>
      </c>
    </row>
    <row r="249" spans="1:8" hidden="1" x14ac:dyDescent="0.35">
      <c r="A249">
        <v>14000</v>
      </c>
      <c r="B249" t="str">
        <f t="shared" si="16"/>
        <v>01000</v>
      </c>
      <c r="C249" t="str">
        <f>"CJS70056"</f>
        <v>CJS70056</v>
      </c>
      <c r="D249" t="str">
        <f>"101010"</f>
        <v>101010</v>
      </c>
      <c r="E249" t="s">
        <v>27</v>
      </c>
      <c r="F249">
        <v>0</v>
      </c>
      <c r="G249">
        <v>0</v>
      </c>
      <c r="H249">
        <v>0</v>
      </c>
    </row>
    <row r="250" spans="1:8" hidden="1" x14ac:dyDescent="0.35">
      <c r="A250">
        <v>14000</v>
      </c>
      <c r="B250" t="str">
        <f t="shared" si="16"/>
        <v>01000</v>
      </c>
      <c r="C250" t="str">
        <f>"CJS70057"</f>
        <v>CJS70057</v>
      </c>
      <c r="D250" t="str">
        <f>"101010"</f>
        <v>101010</v>
      </c>
      <c r="E250" t="s">
        <v>27</v>
      </c>
      <c r="F250">
        <v>0</v>
      </c>
      <c r="G250">
        <v>0</v>
      </c>
      <c r="H250">
        <v>0</v>
      </c>
    </row>
    <row r="251" spans="1:8" hidden="1" x14ac:dyDescent="0.35">
      <c r="A251">
        <v>14000</v>
      </c>
      <c r="B251" t="str">
        <f t="shared" si="16"/>
        <v>01000</v>
      </c>
      <c r="C251" t="str">
        <f t="shared" ref="C251:C269" si="19">"CJS70058"</f>
        <v>CJS70058</v>
      </c>
      <c r="D251" t="str">
        <f>"101010"</f>
        <v>101010</v>
      </c>
      <c r="E251" t="s">
        <v>27</v>
      </c>
      <c r="F251">
        <v>156547.74</v>
      </c>
      <c r="G251">
        <v>42478.96</v>
      </c>
      <c r="H251">
        <v>199026.7</v>
      </c>
    </row>
    <row r="252" spans="1:8" hidden="1" x14ac:dyDescent="0.35">
      <c r="A252">
        <v>14000</v>
      </c>
      <c r="B252" t="str">
        <f t="shared" si="16"/>
        <v>01000</v>
      </c>
      <c r="C252" t="str">
        <f t="shared" si="19"/>
        <v>CJS70058</v>
      </c>
      <c r="D252" t="str">
        <f>"205025"</f>
        <v>205025</v>
      </c>
      <c r="E252" t="s">
        <v>29</v>
      </c>
      <c r="F252">
        <v>-54113.25</v>
      </c>
      <c r="G252">
        <v>33000</v>
      </c>
      <c r="H252">
        <v>-21113.25</v>
      </c>
    </row>
    <row r="253" spans="1:8" hidden="1" x14ac:dyDescent="0.35">
      <c r="A253">
        <v>14000</v>
      </c>
      <c r="B253" t="str">
        <f t="shared" si="16"/>
        <v>01000</v>
      </c>
      <c r="C253" t="str">
        <f t="shared" si="19"/>
        <v>CJS70058</v>
      </c>
      <c r="D253" t="str">
        <f>"4009084"</f>
        <v>4009084</v>
      </c>
      <c r="E253" t="s">
        <v>89</v>
      </c>
      <c r="F253">
        <v>-315353.46000000002</v>
      </c>
      <c r="G253">
        <v>-92928.6</v>
      </c>
      <c r="H253">
        <v>-408282.06</v>
      </c>
    </row>
    <row r="254" spans="1:8" hidden="1" x14ac:dyDescent="0.35">
      <c r="A254">
        <v>14000</v>
      </c>
      <c r="B254" t="str">
        <f t="shared" si="16"/>
        <v>01000</v>
      </c>
      <c r="C254" t="str">
        <f t="shared" si="19"/>
        <v>CJS70058</v>
      </c>
      <c r="D254" t="str">
        <f>"5011110"</f>
        <v>5011110</v>
      </c>
      <c r="E254" t="s">
        <v>34</v>
      </c>
      <c r="F254">
        <v>11702.22</v>
      </c>
      <c r="G254">
        <v>1735.71</v>
      </c>
      <c r="H254">
        <v>13437.93</v>
      </c>
    </row>
    <row r="255" spans="1:8" hidden="1" x14ac:dyDescent="0.35">
      <c r="A255">
        <v>14000</v>
      </c>
      <c r="B255" t="str">
        <f t="shared" si="16"/>
        <v>01000</v>
      </c>
      <c r="C255" t="str">
        <f t="shared" si="19"/>
        <v>CJS70058</v>
      </c>
      <c r="D255" t="str">
        <f>"5011120"</f>
        <v>5011120</v>
      </c>
      <c r="E255" t="s">
        <v>35</v>
      </c>
      <c r="F255">
        <v>6189.01</v>
      </c>
      <c r="G255">
        <v>897.21</v>
      </c>
      <c r="H255">
        <v>7086.22</v>
      </c>
    </row>
    <row r="256" spans="1:8" hidden="1" x14ac:dyDescent="0.35">
      <c r="A256">
        <v>14000</v>
      </c>
      <c r="B256" t="str">
        <f t="shared" si="16"/>
        <v>01000</v>
      </c>
      <c r="C256" t="str">
        <f t="shared" si="19"/>
        <v>CJS70058</v>
      </c>
      <c r="D256" t="str">
        <f>"5011140"</f>
        <v>5011140</v>
      </c>
      <c r="E256" t="s">
        <v>36</v>
      </c>
      <c r="F256">
        <v>1100.4000000000001</v>
      </c>
      <c r="G256">
        <v>162.66</v>
      </c>
      <c r="H256">
        <v>1263.06</v>
      </c>
    </row>
    <row r="257" spans="1:8" hidden="1" x14ac:dyDescent="0.35">
      <c r="A257">
        <v>14000</v>
      </c>
      <c r="B257" t="str">
        <f t="shared" si="16"/>
        <v>01000</v>
      </c>
      <c r="C257" t="str">
        <f t="shared" si="19"/>
        <v>CJS70058</v>
      </c>
      <c r="D257" t="str">
        <f>"5011150"</f>
        <v>5011150</v>
      </c>
      <c r="E257" t="s">
        <v>37</v>
      </c>
      <c r="F257">
        <v>14002.2</v>
      </c>
      <c r="G257">
        <v>2235</v>
      </c>
      <c r="H257">
        <v>16237.2</v>
      </c>
    </row>
    <row r="258" spans="1:8" hidden="1" x14ac:dyDescent="0.35">
      <c r="A258">
        <v>14000</v>
      </c>
      <c r="B258" t="str">
        <f t="shared" si="16"/>
        <v>01000</v>
      </c>
      <c r="C258" t="str">
        <f t="shared" si="19"/>
        <v>CJS70058</v>
      </c>
      <c r="D258" t="str">
        <f>"5011160"</f>
        <v>5011160</v>
      </c>
      <c r="E258" t="s">
        <v>38</v>
      </c>
      <c r="F258">
        <v>919.74</v>
      </c>
      <c r="G258">
        <v>135.96</v>
      </c>
      <c r="H258">
        <v>1055.7</v>
      </c>
    </row>
    <row r="259" spans="1:8" hidden="1" x14ac:dyDescent="0.35">
      <c r="A259">
        <v>14000</v>
      </c>
      <c r="B259" t="str">
        <f t="shared" si="16"/>
        <v>01000</v>
      </c>
      <c r="C259" t="str">
        <f t="shared" si="19"/>
        <v>CJS70058</v>
      </c>
      <c r="D259" t="str">
        <f>"5011170"</f>
        <v>5011170</v>
      </c>
      <c r="E259" t="s">
        <v>39</v>
      </c>
      <c r="F259">
        <v>500.94</v>
      </c>
      <c r="G259">
        <v>74.05</v>
      </c>
      <c r="H259">
        <v>574.99</v>
      </c>
    </row>
    <row r="260" spans="1:8" hidden="1" x14ac:dyDescent="0.35">
      <c r="A260">
        <v>14000</v>
      </c>
      <c r="B260" t="str">
        <f t="shared" si="16"/>
        <v>01000</v>
      </c>
      <c r="C260" t="str">
        <f t="shared" si="19"/>
        <v>CJS70058</v>
      </c>
      <c r="D260" t="str">
        <f>"5011230"</f>
        <v>5011230</v>
      </c>
      <c r="E260" t="s">
        <v>42</v>
      </c>
      <c r="F260">
        <v>82202.64</v>
      </c>
      <c r="G260">
        <v>12139.42</v>
      </c>
      <c r="H260">
        <v>94342.06</v>
      </c>
    </row>
    <row r="261" spans="1:8" hidden="1" x14ac:dyDescent="0.35">
      <c r="A261">
        <v>14000</v>
      </c>
      <c r="B261" t="str">
        <f t="shared" si="16"/>
        <v>01000</v>
      </c>
      <c r="C261" t="str">
        <f t="shared" si="19"/>
        <v>CJS70058</v>
      </c>
      <c r="D261" t="str">
        <f>"5011380"</f>
        <v>5011380</v>
      </c>
      <c r="E261" t="s">
        <v>44</v>
      </c>
      <c r="F261">
        <v>337.4</v>
      </c>
      <c r="G261">
        <v>50</v>
      </c>
      <c r="H261">
        <v>387.4</v>
      </c>
    </row>
    <row r="262" spans="1:8" hidden="1" x14ac:dyDescent="0.35">
      <c r="A262">
        <v>14000</v>
      </c>
      <c r="B262" t="str">
        <f t="shared" si="16"/>
        <v>01000</v>
      </c>
      <c r="C262" t="str">
        <f t="shared" si="19"/>
        <v>CJS70058</v>
      </c>
      <c r="D262" t="str">
        <f>"5011620"</f>
        <v>5011620</v>
      </c>
      <c r="E262" t="s">
        <v>46</v>
      </c>
      <c r="F262">
        <v>1667.74</v>
      </c>
      <c r="G262">
        <v>0</v>
      </c>
      <c r="H262">
        <v>1667.74</v>
      </c>
    </row>
    <row r="263" spans="1:8" hidden="1" x14ac:dyDescent="0.35">
      <c r="A263">
        <v>14000</v>
      </c>
      <c r="B263" t="str">
        <f t="shared" si="16"/>
        <v>01000</v>
      </c>
      <c r="C263" t="str">
        <f t="shared" si="19"/>
        <v>CJS70058</v>
      </c>
      <c r="D263" t="str">
        <f>"5011660"</f>
        <v>5011660</v>
      </c>
      <c r="E263" t="s">
        <v>48</v>
      </c>
      <c r="F263">
        <v>172.44</v>
      </c>
      <c r="G263">
        <v>19.63</v>
      </c>
      <c r="H263">
        <v>192.07</v>
      </c>
    </row>
    <row r="264" spans="1:8" hidden="1" x14ac:dyDescent="0.35">
      <c r="A264">
        <v>14000</v>
      </c>
      <c r="B264" t="str">
        <f t="shared" si="16"/>
        <v>01000</v>
      </c>
      <c r="C264" t="str">
        <f t="shared" si="19"/>
        <v>CJS70058</v>
      </c>
      <c r="D264" t="str">
        <f>"5012170"</f>
        <v>5012170</v>
      </c>
      <c r="E264" t="s">
        <v>54</v>
      </c>
      <c r="F264">
        <v>67.5</v>
      </c>
      <c r="G264">
        <v>0</v>
      </c>
      <c r="H264">
        <v>67.5</v>
      </c>
    </row>
    <row r="265" spans="1:8" hidden="1" x14ac:dyDescent="0.35">
      <c r="A265">
        <v>14000</v>
      </c>
      <c r="B265" t="str">
        <f t="shared" si="16"/>
        <v>01000</v>
      </c>
      <c r="C265" t="str">
        <f t="shared" si="19"/>
        <v>CJS70058</v>
      </c>
      <c r="D265" t="str">
        <f>"5012440"</f>
        <v>5012440</v>
      </c>
      <c r="E265" t="s">
        <v>58</v>
      </c>
      <c r="F265">
        <v>37515</v>
      </c>
      <c r="G265">
        <v>0</v>
      </c>
      <c r="H265">
        <v>37515</v>
      </c>
    </row>
    <row r="266" spans="1:8" hidden="1" x14ac:dyDescent="0.35">
      <c r="A266">
        <v>14000</v>
      </c>
      <c r="B266" t="str">
        <f t="shared" si="16"/>
        <v>01000</v>
      </c>
      <c r="C266" t="str">
        <f t="shared" si="19"/>
        <v>CJS70058</v>
      </c>
      <c r="D266" t="str">
        <f>"5012730"</f>
        <v>5012730</v>
      </c>
      <c r="E266" t="s">
        <v>63</v>
      </c>
      <c r="F266">
        <v>19503.310000000001</v>
      </c>
      <c r="G266">
        <v>0</v>
      </c>
      <c r="H266">
        <v>19503.310000000001</v>
      </c>
    </row>
    <row r="267" spans="1:8" hidden="1" x14ac:dyDescent="0.35">
      <c r="A267">
        <v>14000</v>
      </c>
      <c r="B267" t="str">
        <f t="shared" si="16"/>
        <v>01000</v>
      </c>
      <c r="C267" t="str">
        <f t="shared" si="19"/>
        <v>CJS70058</v>
      </c>
      <c r="D267" t="str">
        <f>"5012750"</f>
        <v>5012750</v>
      </c>
      <c r="E267" t="s">
        <v>90</v>
      </c>
      <c r="F267">
        <v>15123.99</v>
      </c>
      <c r="G267">
        <v>0</v>
      </c>
      <c r="H267">
        <v>15123.99</v>
      </c>
    </row>
    <row r="268" spans="1:8" hidden="1" x14ac:dyDescent="0.35">
      <c r="A268">
        <v>14000</v>
      </c>
      <c r="B268" t="str">
        <f t="shared" ref="B268:B331" si="20">"01000"</f>
        <v>01000</v>
      </c>
      <c r="C268" t="str">
        <f t="shared" si="19"/>
        <v>CJS70058</v>
      </c>
      <c r="D268" t="str">
        <f>"5014510"</f>
        <v>5014510</v>
      </c>
      <c r="E268" t="s">
        <v>86</v>
      </c>
      <c r="F268">
        <v>21536.44</v>
      </c>
      <c r="G268">
        <v>0</v>
      </c>
      <c r="H268">
        <v>21536.44</v>
      </c>
    </row>
    <row r="269" spans="1:8" hidden="1" x14ac:dyDescent="0.35">
      <c r="A269">
        <v>14000</v>
      </c>
      <c r="B269" t="str">
        <f t="shared" si="20"/>
        <v>01000</v>
      </c>
      <c r="C269" t="str">
        <f t="shared" si="19"/>
        <v>CJS70058</v>
      </c>
      <c r="D269" t="str">
        <f>"5022180"</f>
        <v>5022180</v>
      </c>
      <c r="E269" t="s">
        <v>80</v>
      </c>
      <c r="F269">
        <v>378</v>
      </c>
      <c r="G269">
        <v>0</v>
      </c>
      <c r="H269">
        <v>378</v>
      </c>
    </row>
    <row r="270" spans="1:8" hidden="1" x14ac:dyDescent="0.35">
      <c r="A270">
        <v>14000</v>
      </c>
      <c r="B270" t="str">
        <f t="shared" si="20"/>
        <v>01000</v>
      </c>
      <c r="C270" t="str">
        <f t="shared" ref="C270:C279" si="21">"CJS70059"</f>
        <v>CJS70059</v>
      </c>
      <c r="D270" t="str">
        <f>"101010"</f>
        <v>101010</v>
      </c>
      <c r="E270" t="s">
        <v>27</v>
      </c>
      <c r="F270">
        <v>-3537.57</v>
      </c>
      <c r="G270">
        <v>0</v>
      </c>
      <c r="H270">
        <v>-3537.57</v>
      </c>
    </row>
    <row r="271" spans="1:8" hidden="1" x14ac:dyDescent="0.35">
      <c r="A271">
        <v>14000</v>
      </c>
      <c r="B271" t="str">
        <f t="shared" si="20"/>
        <v>01000</v>
      </c>
      <c r="C271" t="str">
        <f t="shared" si="21"/>
        <v>CJS70059</v>
      </c>
      <c r="D271" t="str">
        <f>"4009084"</f>
        <v>4009084</v>
      </c>
      <c r="E271" t="s">
        <v>89</v>
      </c>
      <c r="F271">
        <v>-6476.6</v>
      </c>
      <c r="G271">
        <v>0</v>
      </c>
      <c r="H271">
        <v>-6476.6</v>
      </c>
    </row>
    <row r="272" spans="1:8" hidden="1" x14ac:dyDescent="0.35">
      <c r="A272">
        <v>14000</v>
      </c>
      <c r="B272" t="str">
        <f t="shared" si="20"/>
        <v>01000</v>
      </c>
      <c r="C272" t="str">
        <f t="shared" si="21"/>
        <v>CJS70059</v>
      </c>
      <c r="D272" t="str">
        <f>"5011110"</f>
        <v>5011110</v>
      </c>
      <c r="E272" t="s">
        <v>34</v>
      </c>
      <c r="F272">
        <v>986.35</v>
      </c>
      <c r="G272">
        <v>0</v>
      </c>
      <c r="H272">
        <v>986.35</v>
      </c>
    </row>
    <row r="273" spans="1:8" hidden="1" x14ac:dyDescent="0.35">
      <c r="A273">
        <v>14000</v>
      </c>
      <c r="B273" t="str">
        <f t="shared" si="20"/>
        <v>01000</v>
      </c>
      <c r="C273" t="str">
        <f t="shared" si="21"/>
        <v>CJS70059</v>
      </c>
      <c r="D273" t="str">
        <f>"5011120"</f>
        <v>5011120</v>
      </c>
      <c r="E273" t="s">
        <v>35</v>
      </c>
      <c r="F273">
        <v>514.63</v>
      </c>
      <c r="G273">
        <v>0</v>
      </c>
      <c r="H273">
        <v>514.63</v>
      </c>
    </row>
    <row r="274" spans="1:8" hidden="1" x14ac:dyDescent="0.35">
      <c r="A274">
        <v>14000</v>
      </c>
      <c r="B274" t="str">
        <f t="shared" si="20"/>
        <v>01000</v>
      </c>
      <c r="C274" t="str">
        <f t="shared" si="21"/>
        <v>CJS70059</v>
      </c>
      <c r="D274" t="str">
        <f>"5011140"</f>
        <v>5011140</v>
      </c>
      <c r="E274" t="s">
        <v>36</v>
      </c>
      <c r="F274">
        <v>91.41</v>
      </c>
      <c r="G274">
        <v>0</v>
      </c>
      <c r="H274">
        <v>91.41</v>
      </c>
    </row>
    <row r="275" spans="1:8" hidden="1" x14ac:dyDescent="0.35">
      <c r="A275">
        <v>14000</v>
      </c>
      <c r="B275" t="str">
        <f t="shared" si="20"/>
        <v>01000</v>
      </c>
      <c r="C275" t="str">
        <f t="shared" si="21"/>
        <v>CJS70059</v>
      </c>
      <c r="D275" t="str">
        <f>"5011150"</f>
        <v>5011150</v>
      </c>
      <c r="E275" t="s">
        <v>37</v>
      </c>
      <c r="F275">
        <v>1191.25</v>
      </c>
      <c r="G275">
        <v>0</v>
      </c>
      <c r="H275">
        <v>1191.25</v>
      </c>
    </row>
    <row r="276" spans="1:8" hidden="1" x14ac:dyDescent="0.35">
      <c r="A276">
        <v>14000</v>
      </c>
      <c r="B276" t="str">
        <f t="shared" si="20"/>
        <v>01000</v>
      </c>
      <c r="C276" t="str">
        <f t="shared" si="21"/>
        <v>CJS70059</v>
      </c>
      <c r="D276" t="str">
        <f>"5011160"</f>
        <v>5011160</v>
      </c>
      <c r="E276" t="s">
        <v>38</v>
      </c>
      <c r="F276">
        <v>76.400000000000006</v>
      </c>
      <c r="G276">
        <v>0</v>
      </c>
      <c r="H276">
        <v>76.400000000000006</v>
      </c>
    </row>
    <row r="277" spans="1:8" hidden="1" x14ac:dyDescent="0.35">
      <c r="A277">
        <v>14000</v>
      </c>
      <c r="B277" t="str">
        <f t="shared" si="20"/>
        <v>01000</v>
      </c>
      <c r="C277" t="str">
        <f t="shared" si="21"/>
        <v>CJS70059</v>
      </c>
      <c r="D277" t="str">
        <f>"5011170"</f>
        <v>5011170</v>
      </c>
      <c r="E277" t="s">
        <v>39</v>
      </c>
      <c r="F277">
        <v>41.59</v>
      </c>
      <c r="G277">
        <v>0</v>
      </c>
      <c r="H277">
        <v>41.59</v>
      </c>
    </row>
    <row r="278" spans="1:8" hidden="1" x14ac:dyDescent="0.35">
      <c r="A278">
        <v>14000</v>
      </c>
      <c r="B278" t="str">
        <f t="shared" si="20"/>
        <v>01000</v>
      </c>
      <c r="C278" t="str">
        <f t="shared" si="21"/>
        <v>CJS70059</v>
      </c>
      <c r="D278" t="str">
        <f>"5011230"</f>
        <v>5011230</v>
      </c>
      <c r="E278" t="s">
        <v>42</v>
      </c>
      <c r="F278">
        <v>7092.54</v>
      </c>
      <c r="G278">
        <v>0</v>
      </c>
      <c r="H278">
        <v>7092.54</v>
      </c>
    </row>
    <row r="279" spans="1:8" hidden="1" x14ac:dyDescent="0.35">
      <c r="A279">
        <v>14000</v>
      </c>
      <c r="B279" t="str">
        <f t="shared" si="20"/>
        <v>01000</v>
      </c>
      <c r="C279" t="str">
        <f t="shared" si="21"/>
        <v>CJS70059</v>
      </c>
      <c r="D279" t="str">
        <f>"5011380"</f>
        <v>5011380</v>
      </c>
      <c r="E279" t="s">
        <v>44</v>
      </c>
      <c r="F279">
        <v>20</v>
      </c>
      <c r="G279">
        <v>0</v>
      </c>
      <c r="H279">
        <v>20</v>
      </c>
    </row>
    <row r="280" spans="1:8" hidden="1" x14ac:dyDescent="0.35">
      <c r="A280">
        <v>14000</v>
      </c>
      <c r="B280" t="str">
        <f t="shared" si="20"/>
        <v>01000</v>
      </c>
      <c r="C280" t="str">
        <f>"CJS70060"</f>
        <v>CJS70060</v>
      </c>
      <c r="D280" t="str">
        <f>"101010"</f>
        <v>101010</v>
      </c>
      <c r="E280" t="s">
        <v>27</v>
      </c>
      <c r="F280">
        <v>0</v>
      </c>
      <c r="G280">
        <v>0</v>
      </c>
      <c r="H280">
        <v>0</v>
      </c>
    </row>
    <row r="281" spans="1:8" hidden="1" x14ac:dyDescent="0.35">
      <c r="A281">
        <v>14000</v>
      </c>
      <c r="B281" t="str">
        <f t="shared" si="20"/>
        <v>01000</v>
      </c>
      <c r="C281" t="str">
        <f>"CJS70061"</f>
        <v>CJS70061</v>
      </c>
      <c r="D281" t="str">
        <f>"101010"</f>
        <v>101010</v>
      </c>
      <c r="E281" t="s">
        <v>27</v>
      </c>
      <c r="F281">
        <v>0</v>
      </c>
      <c r="G281">
        <v>0</v>
      </c>
      <c r="H281">
        <v>0</v>
      </c>
    </row>
    <row r="282" spans="1:8" hidden="1" x14ac:dyDescent="0.35">
      <c r="A282">
        <v>14000</v>
      </c>
      <c r="B282" t="str">
        <f t="shared" si="20"/>
        <v>01000</v>
      </c>
      <c r="C282" t="str">
        <f>"CJS70062"</f>
        <v>CJS70062</v>
      </c>
      <c r="D282" t="str">
        <f>"101010"</f>
        <v>101010</v>
      </c>
      <c r="E282" t="s">
        <v>27</v>
      </c>
      <c r="F282">
        <v>0</v>
      </c>
      <c r="G282">
        <v>0</v>
      </c>
      <c r="H282">
        <v>0</v>
      </c>
    </row>
    <row r="283" spans="1:8" hidden="1" x14ac:dyDescent="0.35">
      <c r="A283">
        <v>14000</v>
      </c>
      <c r="B283" t="str">
        <f t="shared" si="20"/>
        <v>01000</v>
      </c>
      <c r="C283" t="str">
        <f t="shared" ref="C283:C292" si="22">"CJS70071"</f>
        <v>CJS70071</v>
      </c>
      <c r="D283" t="str">
        <f>"101010"</f>
        <v>101010</v>
      </c>
      <c r="E283" t="s">
        <v>27</v>
      </c>
      <c r="F283">
        <v>-11617.54</v>
      </c>
      <c r="G283">
        <v>-237.85</v>
      </c>
      <c r="H283">
        <v>-11855.39</v>
      </c>
    </row>
    <row r="284" spans="1:8" hidden="1" x14ac:dyDescent="0.35">
      <c r="A284">
        <v>14000</v>
      </c>
      <c r="B284" t="str">
        <f t="shared" si="20"/>
        <v>01000</v>
      </c>
      <c r="C284" t="str">
        <f t="shared" si="22"/>
        <v>CJS70071</v>
      </c>
      <c r="D284" t="str">
        <f>"205025"</f>
        <v>205025</v>
      </c>
      <c r="E284" t="s">
        <v>29</v>
      </c>
      <c r="F284">
        <v>0</v>
      </c>
      <c r="G284">
        <v>0</v>
      </c>
      <c r="H284">
        <v>0</v>
      </c>
    </row>
    <row r="285" spans="1:8" hidden="1" x14ac:dyDescent="0.35">
      <c r="A285">
        <v>14000</v>
      </c>
      <c r="B285" t="str">
        <f t="shared" si="20"/>
        <v>01000</v>
      </c>
      <c r="C285" t="str">
        <f t="shared" si="22"/>
        <v>CJS70071</v>
      </c>
      <c r="D285" t="str">
        <f>"5011110"</f>
        <v>5011110</v>
      </c>
      <c r="E285" t="s">
        <v>34</v>
      </c>
      <c r="F285">
        <v>1152.26</v>
      </c>
      <c r="G285">
        <v>0</v>
      </c>
      <c r="H285">
        <v>1152.26</v>
      </c>
    </row>
    <row r="286" spans="1:8" hidden="1" x14ac:dyDescent="0.35">
      <c r="A286">
        <v>14000</v>
      </c>
      <c r="B286" t="str">
        <f t="shared" si="20"/>
        <v>01000</v>
      </c>
      <c r="C286" t="str">
        <f t="shared" si="22"/>
        <v>CJS70071</v>
      </c>
      <c r="D286" t="str">
        <f>"5011120"</f>
        <v>5011120</v>
      </c>
      <c r="E286" t="s">
        <v>35</v>
      </c>
      <c r="F286">
        <v>572.30999999999995</v>
      </c>
      <c r="G286">
        <v>0</v>
      </c>
      <c r="H286">
        <v>572.30999999999995</v>
      </c>
    </row>
    <row r="287" spans="1:8" hidden="1" x14ac:dyDescent="0.35">
      <c r="A287">
        <v>14000</v>
      </c>
      <c r="B287" t="str">
        <f t="shared" si="20"/>
        <v>01000</v>
      </c>
      <c r="C287" t="str">
        <f t="shared" si="22"/>
        <v>CJS70071</v>
      </c>
      <c r="D287" t="str">
        <f>"5011140"</f>
        <v>5011140</v>
      </c>
      <c r="E287" t="s">
        <v>36</v>
      </c>
      <c r="F287">
        <v>106.79</v>
      </c>
      <c r="G287">
        <v>0</v>
      </c>
      <c r="H287">
        <v>106.79</v>
      </c>
    </row>
    <row r="288" spans="1:8" hidden="1" x14ac:dyDescent="0.35">
      <c r="A288">
        <v>14000</v>
      </c>
      <c r="B288" t="str">
        <f t="shared" si="20"/>
        <v>01000</v>
      </c>
      <c r="C288" t="str">
        <f t="shared" si="22"/>
        <v>CJS70071</v>
      </c>
      <c r="D288" t="str">
        <f>"5011150"</f>
        <v>5011150</v>
      </c>
      <c r="E288" t="s">
        <v>37</v>
      </c>
      <c r="F288">
        <v>1556.91</v>
      </c>
      <c r="G288">
        <v>0</v>
      </c>
      <c r="H288">
        <v>1556.91</v>
      </c>
    </row>
    <row r="289" spans="1:8" hidden="1" x14ac:dyDescent="0.35">
      <c r="A289">
        <v>14000</v>
      </c>
      <c r="B289" t="str">
        <f t="shared" si="20"/>
        <v>01000</v>
      </c>
      <c r="C289" t="str">
        <f t="shared" si="22"/>
        <v>CJS70071</v>
      </c>
      <c r="D289" t="str">
        <f>"5011160"</f>
        <v>5011160</v>
      </c>
      <c r="E289" t="s">
        <v>38</v>
      </c>
      <c r="F289">
        <v>89.25</v>
      </c>
      <c r="G289">
        <v>0</v>
      </c>
      <c r="H289">
        <v>89.25</v>
      </c>
    </row>
    <row r="290" spans="1:8" hidden="1" x14ac:dyDescent="0.35">
      <c r="A290">
        <v>14000</v>
      </c>
      <c r="B290" t="str">
        <f t="shared" si="20"/>
        <v>01000</v>
      </c>
      <c r="C290" t="str">
        <f t="shared" si="22"/>
        <v>CJS70071</v>
      </c>
      <c r="D290" t="str">
        <f>"5011170"</f>
        <v>5011170</v>
      </c>
      <c r="E290" t="s">
        <v>39</v>
      </c>
      <c r="F290">
        <v>48.6</v>
      </c>
      <c r="G290">
        <v>0</v>
      </c>
      <c r="H290">
        <v>48.6</v>
      </c>
    </row>
    <row r="291" spans="1:8" hidden="1" x14ac:dyDescent="0.35">
      <c r="A291">
        <v>14000</v>
      </c>
      <c r="B291" t="str">
        <f t="shared" si="20"/>
        <v>01000</v>
      </c>
      <c r="C291" t="str">
        <f t="shared" si="22"/>
        <v>CJS70071</v>
      </c>
      <c r="D291" t="str">
        <f>"5011230"</f>
        <v>5011230</v>
      </c>
      <c r="E291" t="s">
        <v>42</v>
      </c>
      <c r="F291">
        <v>8091.42</v>
      </c>
      <c r="G291">
        <v>0</v>
      </c>
      <c r="H291">
        <v>8091.42</v>
      </c>
    </row>
    <row r="292" spans="1:8" hidden="1" x14ac:dyDescent="0.35">
      <c r="A292">
        <v>14000</v>
      </c>
      <c r="B292" t="str">
        <f t="shared" si="20"/>
        <v>01000</v>
      </c>
      <c r="C292" t="str">
        <f t="shared" si="22"/>
        <v>CJS70071</v>
      </c>
      <c r="D292" t="str">
        <f>"5014510"</f>
        <v>5014510</v>
      </c>
      <c r="E292" t="s">
        <v>86</v>
      </c>
      <c r="F292">
        <v>0</v>
      </c>
      <c r="G292">
        <v>237.85</v>
      </c>
      <c r="H292">
        <v>237.85</v>
      </c>
    </row>
    <row r="293" spans="1:8" hidden="1" x14ac:dyDescent="0.35">
      <c r="A293">
        <v>14000</v>
      </c>
      <c r="B293" t="str">
        <f t="shared" si="20"/>
        <v>01000</v>
      </c>
      <c r="C293" t="str">
        <f>"CJS70072"</f>
        <v>CJS70072</v>
      </c>
      <c r="D293" t="str">
        <f t="shared" ref="D293:D301" si="23">"101010"</f>
        <v>101010</v>
      </c>
      <c r="E293" t="s">
        <v>27</v>
      </c>
      <c r="F293">
        <v>0</v>
      </c>
      <c r="G293">
        <v>0</v>
      </c>
      <c r="H293">
        <v>0</v>
      </c>
    </row>
    <row r="294" spans="1:8" hidden="1" x14ac:dyDescent="0.35">
      <c r="A294">
        <v>14000</v>
      </c>
      <c r="B294" t="str">
        <f t="shared" si="20"/>
        <v>01000</v>
      </c>
      <c r="C294" t="str">
        <f>"CJS70074"</f>
        <v>CJS70074</v>
      </c>
      <c r="D294" t="str">
        <f t="shared" si="23"/>
        <v>101010</v>
      </c>
      <c r="E294" t="s">
        <v>27</v>
      </c>
      <c r="F294">
        <v>0</v>
      </c>
      <c r="G294">
        <v>0</v>
      </c>
      <c r="H294">
        <v>0</v>
      </c>
    </row>
    <row r="295" spans="1:8" hidden="1" x14ac:dyDescent="0.35">
      <c r="A295">
        <v>14000</v>
      </c>
      <c r="B295" t="str">
        <f t="shared" si="20"/>
        <v>01000</v>
      </c>
      <c r="C295" t="str">
        <f>"CJS70077"</f>
        <v>CJS70077</v>
      </c>
      <c r="D295" t="str">
        <f t="shared" si="23"/>
        <v>101010</v>
      </c>
      <c r="E295" t="s">
        <v>27</v>
      </c>
      <c r="F295">
        <v>0</v>
      </c>
      <c r="G295">
        <v>0</v>
      </c>
      <c r="H295">
        <v>0</v>
      </c>
    </row>
    <row r="296" spans="1:8" hidden="1" x14ac:dyDescent="0.35">
      <c r="A296">
        <v>14000</v>
      </c>
      <c r="B296" t="str">
        <f t="shared" si="20"/>
        <v>01000</v>
      </c>
      <c r="C296" t="str">
        <f>"CJS70080"</f>
        <v>CJS70080</v>
      </c>
      <c r="D296" t="str">
        <f t="shared" si="23"/>
        <v>101010</v>
      </c>
      <c r="E296" t="s">
        <v>27</v>
      </c>
      <c r="F296">
        <v>0</v>
      </c>
      <c r="G296">
        <v>0</v>
      </c>
      <c r="H296">
        <v>0</v>
      </c>
    </row>
    <row r="297" spans="1:8" hidden="1" x14ac:dyDescent="0.35">
      <c r="A297">
        <v>14000</v>
      </c>
      <c r="B297" t="str">
        <f t="shared" si="20"/>
        <v>01000</v>
      </c>
      <c r="C297" t="str">
        <f>"CJS71000"</f>
        <v>CJS71000</v>
      </c>
      <c r="D297" t="str">
        <f t="shared" si="23"/>
        <v>101010</v>
      </c>
      <c r="E297" t="s">
        <v>27</v>
      </c>
      <c r="F297">
        <v>0</v>
      </c>
      <c r="G297">
        <v>0</v>
      </c>
      <c r="H297">
        <v>0</v>
      </c>
    </row>
    <row r="298" spans="1:8" hidden="1" x14ac:dyDescent="0.35">
      <c r="A298">
        <v>14000</v>
      </c>
      <c r="B298" t="str">
        <f t="shared" si="20"/>
        <v>01000</v>
      </c>
      <c r="C298" t="str">
        <f>"CJS71002"</f>
        <v>CJS71002</v>
      </c>
      <c r="D298" t="str">
        <f t="shared" si="23"/>
        <v>101010</v>
      </c>
      <c r="E298" t="s">
        <v>27</v>
      </c>
      <c r="F298">
        <v>0</v>
      </c>
      <c r="G298">
        <v>0</v>
      </c>
      <c r="H298">
        <v>0</v>
      </c>
    </row>
    <row r="299" spans="1:8" hidden="1" x14ac:dyDescent="0.35">
      <c r="A299">
        <v>14000</v>
      </c>
      <c r="B299" t="str">
        <f t="shared" si="20"/>
        <v>01000</v>
      </c>
      <c r="C299" t="str">
        <f>"CJS71003"</f>
        <v>CJS71003</v>
      </c>
      <c r="D299" t="str">
        <f t="shared" si="23"/>
        <v>101010</v>
      </c>
      <c r="E299" t="s">
        <v>27</v>
      </c>
      <c r="F299">
        <v>0</v>
      </c>
      <c r="G299">
        <v>0</v>
      </c>
      <c r="H299">
        <v>0</v>
      </c>
    </row>
    <row r="300" spans="1:8" hidden="1" x14ac:dyDescent="0.35">
      <c r="A300">
        <v>14000</v>
      </c>
      <c r="B300" t="str">
        <f t="shared" si="20"/>
        <v>01000</v>
      </c>
      <c r="C300" t="str">
        <f>"CJS71006"</f>
        <v>CJS71006</v>
      </c>
      <c r="D300" t="str">
        <f t="shared" si="23"/>
        <v>101010</v>
      </c>
      <c r="E300" t="s">
        <v>27</v>
      </c>
      <c r="F300">
        <v>0</v>
      </c>
      <c r="G300">
        <v>0</v>
      </c>
      <c r="H300">
        <v>0</v>
      </c>
    </row>
    <row r="301" spans="1:8" hidden="1" x14ac:dyDescent="0.35">
      <c r="A301">
        <v>14000</v>
      </c>
      <c r="B301" t="str">
        <f t="shared" si="20"/>
        <v>01000</v>
      </c>
      <c r="C301" t="str">
        <f>"CJS71007"</f>
        <v>CJS71007</v>
      </c>
      <c r="D301" t="str">
        <f t="shared" si="23"/>
        <v>101010</v>
      </c>
      <c r="E301" t="s">
        <v>27</v>
      </c>
      <c r="F301">
        <v>174055.91</v>
      </c>
      <c r="G301">
        <v>-5045.34</v>
      </c>
      <c r="H301">
        <v>169010.57</v>
      </c>
    </row>
    <row r="302" spans="1:8" hidden="1" x14ac:dyDescent="0.35">
      <c r="A302">
        <v>14000</v>
      </c>
      <c r="B302" t="str">
        <f t="shared" si="20"/>
        <v>01000</v>
      </c>
      <c r="C302" t="str">
        <f>"CJS71007"</f>
        <v>CJS71007</v>
      </c>
      <c r="D302" t="str">
        <f>"205025"</f>
        <v>205025</v>
      </c>
      <c r="E302" t="s">
        <v>29</v>
      </c>
      <c r="F302">
        <v>0</v>
      </c>
      <c r="G302">
        <v>0</v>
      </c>
      <c r="H302">
        <v>0</v>
      </c>
    </row>
    <row r="303" spans="1:8" hidden="1" x14ac:dyDescent="0.35">
      <c r="A303">
        <v>14000</v>
      </c>
      <c r="B303" t="str">
        <f t="shared" si="20"/>
        <v>01000</v>
      </c>
      <c r="C303" t="str">
        <f>"CJS71007"</f>
        <v>CJS71007</v>
      </c>
      <c r="D303" t="str">
        <f>"4009084"</f>
        <v>4009084</v>
      </c>
      <c r="E303" t="s">
        <v>89</v>
      </c>
      <c r="F303">
        <v>-10096.450000000001</v>
      </c>
      <c r="G303">
        <v>0</v>
      </c>
      <c r="H303">
        <v>-10096.450000000001</v>
      </c>
    </row>
    <row r="304" spans="1:8" hidden="1" x14ac:dyDescent="0.35">
      <c r="A304">
        <v>14000</v>
      </c>
      <c r="B304" t="str">
        <f t="shared" si="20"/>
        <v>01000</v>
      </c>
      <c r="C304" t="str">
        <f>"CJS71007"</f>
        <v>CJS71007</v>
      </c>
      <c r="D304" t="str">
        <f>"5014510"</f>
        <v>5014510</v>
      </c>
      <c r="E304" t="s">
        <v>86</v>
      </c>
      <c r="F304">
        <v>0</v>
      </c>
      <c r="G304">
        <v>682.31</v>
      </c>
      <c r="H304">
        <v>682.31</v>
      </c>
    </row>
    <row r="305" spans="1:8" hidden="1" x14ac:dyDescent="0.35">
      <c r="A305">
        <v>14000</v>
      </c>
      <c r="B305" t="str">
        <f t="shared" si="20"/>
        <v>01000</v>
      </c>
      <c r="C305" t="str">
        <f>"CJS71007"</f>
        <v>CJS71007</v>
      </c>
      <c r="D305" t="str">
        <f>"5014520"</f>
        <v>5014520</v>
      </c>
      <c r="E305" t="s">
        <v>85</v>
      </c>
      <c r="F305">
        <v>-163959.46</v>
      </c>
      <c r="G305">
        <v>4363.03</v>
      </c>
      <c r="H305">
        <v>-159596.43</v>
      </c>
    </row>
    <row r="306" spans="1:8" hidden="1" x14ac:dyDescent="0.35">
      <c r="A306">
        <v>14000</v>
      </c>
      <c r="B306" t="str">
        <f t="shared" si="20"/>
        <v>01000</v>
      </c>
      <c r="C306" t="str">
        <f>"CJS71008"</f>
        <v>CJS71008</v>
      </c>
      <c r="D306" t="str">
        <f t="shared" ref="D306:D313" si="24">"101010"</f>
        <v>101010</v>
      </c>
      <c r="E306" t="s">
        <v>27</v>
      </c>
      <c r="F306">
        <v>0</v>
      </c>
      <c r="G306">
        <v>0</v>
      </c>
      <c r="H306">
        <v>0</v>
      </c>
    </row>
    <row r="307" spans="1:8" hidden="1" x14ac:dyDescent="0.35">
      <c r="A307">
        <v>14000</v>
      </c>
      <c r="B307" t="str">
        <f t="shared" si="20"/>
        <v>01000</v>
      </c>
      <c r="C307" t="str">
        <f>"CJS7101601"</f>
        <v>CJS7101601</v>
      </c>
      <c r="D307" t="str">
        <f t="shared" si="24"/>
        <v>101010</v>
      </c>
      <c r="E307" t="s">
        <v>27</v>
      </c>
      <c r="F307">
        <v>0</v>
      </c>
      <c r="G307">
        <v>0</v>
      </c>
      <c r="H307">
        <v>0</v>
      </c>
    </row>
    <row r="308" spans="1:8" hidden="1" x14ac:dyDescent="0.35">
      <c r="A308">
        <v>14000</v>
      </c>
      <c r="B308" t="str">
        <f t="shared" si="20"/>
        <v>01000</v>
      </c>
      <c r="C308" t="str">
        <f>"CJS7101602"</f>
        <v>CJS7101602</v>
      </c>
      <c r="D308" t="str">
        <f t="shared" si="24"/>
        <v>101010</v>
      </c>
      <c r="E308" t="s">
        <v>27</v>
      </c>
      <c r="F308">
        <v>0</v>
      </c>
      <c r="G308">
        <v>0</v>
      </c>
      <c r="H308">
        <v>0</v>
      </c>
    </row>
    <row r="309" spans="1:8" hidden="1" x14ac:dyDescent="0.35">
      <c r="A309">
        <v>14000</v>
      </c>
      <c r="B309" t="str">
        <f t="shared" si="20"/>
        <v>01000</v>
      </c>
      <c r="C309" t="str">
        <f>"CJS71101"</f>
        <v>CJS71101</v>
      </c>
      <c r="D309" t="str">
        <f t="shared" si="24"/>
        <v>101010</v>
      </c>
      <c r="E309" t="s">
        <v>27</v>
      </c>
      <c r="F309">
        <v>0</v>
      </c>
      <c r="G309">
        <v>0</v>
      </c>
      <c r="H309">
        <v>0</v>
      </c>
    </row>
    <row r="310" spans="1:8" hidden="1" x14ac:dyDescent="0.35">
      <c r="A310">
        <v>14000</v>
      </c>
      <c r="B310" t="str">
        <f t="shared" si="20"/>
        <v>01000</v>
      </c>
      <c r="C310" t="str">
        <f>"CJS71104"</f>
        <v>CJS71104</v>
      </c>
      <c r="D310" t="str">
        <f t="shared" si="24"/>
        <v>101010</v>
      </c>
      <c r="E310" t="s">
        <v>27</v>
      </c>
      <c r="F310">
        <v>0</v>
      </c>
      <c r="G310">
        <v>0</v>
      </c>
      <c r="H310">
        <v>0</v>
      </c>
    </row>
    <row r="311" spans="1:8" hidden="1" x14ac:dyDescent="0.35">
      <c r="A311">
        <v>14000</v>
      </c>
      <c r="B311" t="str">
        <f t="shared" si="20"/>
        <v>01000</v>
      </c>
      <c r="C311" t="str">
        <f>"CJS71106"</f>
        <v>CJS71106</v>
      </c>
      <c r="D311" t="str">
        <f t="shared" si="24"/>
        <v>101010</v>
      </c>
      <c r="E311" t="s">
        <v>27</v>
      </c>
      <c r="F311">
        <v>0</v>
      </c>
      <c r="G311">
        <v>0</v>
      </c>
      <c r="H311">
        <v>0</v>
      </c>
    </row>
    <row r="312" spans="1:8" hidden="1" x14ac:dyDescent="0.35">
      <c r="A312">
        <v>14000</v>
      </c>
      <c r="B312" t="str">
        <f t="shared" si="20"/>
        <v>01000</v>
      </c>
      <c r="C312" t="str">
        <f>"CJS72000"</f>
        <v>CJS72000</v>
      </c>
      <c r="D312" t="str">
        <f t="shared" si="24"/>
        <v>101010</v>
      </c>
      <c r="E312" t="s">
        <v>27</v>
      </c>
      <c r="F312">
        <v>0</v>
      </c>
      <c r="G312">
        <v>0</v>
      </c>
      <c r="H312">
        <v>0</v>
      </c>
    </row>
    <row r="313" spans="1:8" hidden="1" x14ac:dyDescent="0.35">
      <c r="A313">
        <v>14000</v>
      </c>
      <c r="B313" t="str">
        <f t="shared" si="20"/>
        <v>01000</v>
      </c>
      <c r="C313" t="str">
        <f t="shared" ref="C313:C324" si="25">"CJS73000"</f>
        <v>CJS73000</v>
      </c>
      <c r="D313" t="str">
        <f t="shared" si="24"/>
        <v>101010</v>
      </c>
      <c r="E313" t="s">
        <v>27</v>
      </c>
      <c r="F313">
        <v>-277626.94</v>
      </c>
      <c r="G313">
        <v>-138046.57999999999</v>
      </c>
      <c r="H313">
        <v>-415673.52</v>
      </c>
    </row>
    <row r="314" spans="1:8" hidden="1" x14ac:dyDescent="0.35">
      <c r="A314">
        <v>14000</v>
      </c>
      <c r="B314" t="str">
        <f t="shared" si="20"/>
        <v>01000</v>
      </c>
      <c r="C314" t="str">
        <f t="shared" si="25"/>
        <v>CJS73000</v>
      </c>
      <c r="D314" t="str">
        <f>"5011110"</f>
        <v>5011110</v>
      </c>
      <c r="E314" t="s">
        <v>34</v>
      </c>
      <c r="F314">
        <v>25968.400000000001</v>
      </c>
      <c r="G314">
        <v>13030.98</v>
      </c>
      <c r="H314">
        <v>38999.379999999997</v>
      </c>
    </row>
    <row r="315" spans="1:8" hidden="1" x14ac:dyDescent="0.35">
      <c r="A315">
        <v>14000</v>
      </c>
      <c r="B315" t="str">
        <f t="shared" si="20"/>
        <v>01000</v>
      </c>
      <c r="C315" t="str">
        <f t="shared" si="25"/>
        <v>CJS73000</v>
      </c>
      <c r="D315" t="str">
        <f>"5011120"</f>
        <v>5011120</v>
      </c>
      <c r="E315" t="s">
        <v>35</v>
      </c>
      <c r="F315">
        <v>14105.89</v>
      </c>
      <c r="G315">
        <v>7022.63</v>
      </c>
      <c r="H315">
        <v>21128.52</v>
      </c>
    </row>
    <row r="316" spans="1:8" hidden="1" x14ac:dyDescent="0.35">
      <c r="A316">
        <v>14000</v>
      </c>
      <c r="B316" t="str">
        <f t="shared" si="20"/>
        <v>01000</v>
      </c>
      <c r="C316" t="str">
        <f t="shared" si="25"/>
        <v>CJS73000</v>
      </c>
      <c r="D316" t="str">
        <f>"5011140"</f>
        <v>5011140</v>
      </c>
      <c r="E316" t="s">
        <v>36</v>
      </c>
      <c r="F316">
        <v>2500.7399999999998</v>
      </c>
      <c r="G316">
        <v>1255.21</v>
      </c>
      <c r="H316">
        <v>3755.95</v>
      </c>
    </row>
    <row r="317" spans="1:8" hidden="1" x14ac:dyDescent="0.35">
      <c r="A317">
        <v>14000</v>
      </c>
      <c r="B317" t="str">
        <f t="shared" si="20"/>
        <v>01000</v>
      </c>
      <c r="C317" t="str">
        <f t="shared" si="25"/>
        <v>CJS73000</v>
      </c>
      <c r="D317" t="str">
        <f>"5011150"</f>
        <v>5011150</v>
      </c>
      <c r="E317" t="s">
        <v>37</v>
      </c>
      <c r="F317">
        <v>36325</v>
      </c>
      <c r="G317">
        <v>18162.5</v>
      </c>
      <c r="H317">
        <v>54487.5</v>
      </c>
    </row>
    <row r="318" spans="1:8" hidden="1" x14ac:dyDescent="0.35">
      <c r="A318">
        <v>14000</v>
      </c>
      <c r="B318" t="str">
        <f t="shared" si="20"/>
        <v>01000</v>
      </c>
      <c r="C318" t="str">
        <f t="shared" si="25"/>
        <v>CJS73000</v>
      </c>
      <c r="D318" t="str">
        <f>"5011160"</f>
        <v>5011160</v>
      </c>
      <c r="E318" t="s">
        <v>38</v>
      </c>
      <c r="F318">
        <v>2090.1999999999998</v>
      </c>
      <c r="G318">
        <v>1049.1400000000001</v>
      </c>
      <c r="H318">
        <v>3139.34</v>
      </c>
    </row>
    <row r="319" spans="1:8" hidden="1" x14ac:dyDescent="0.35">
      <c r="A319">
        <v>14000</v>
      </c>
      <c r="B319" t="str">
        <f t="shared" si="20"/>
        <v>01000</v>
      </c>
      <c r="C319" t="str">
        <f t="shared" si="25"/>
        <v>CJS73000</v>
      </c>
      <c r="D319" t="str">
        <f>"5011170"</f>
        <v>5011170</v>
      </c>
      <c r="E319" t="s">
        <v>39</v>
      </c>
      <c r="F319">
        <v>1138.3599999999999</v>
      </c>
      <c r="G319">
        <v>571.38</v>
      </c>
      <c r="H319">
        <v>1709.74</v>
      </c>
    </row>
    <row r="320" spans="1:8" hidden="1" x14ac:dyDescent="0.35">
      <c r="A320">
        <v>14000</v>
      </c>
      <c r="B320" t="str">
        <f t="shared" si="20"/>
        <v>01000</v>
      </c>
      <c r="C320" t="str">
        <f t="shared" si="25"/>
        <v>CJS73000</v>
      </c>
      <c r="D320" t="str">
        <f>"5011230"</f>
        <v>5011230</v>
      </c>
      <c r="E320" t="s">
        <v>42</v>
      </c>
      <c r="F320">
        <v>187221.19</v>
      </c>
      <c r="G320">
        <v>93670.74</v>
      </c>
      <c r="H320">
        <v>280891.93</v>
      </c>
    </row>
    <row r="321" spans="1:8" hidden="1" x14ac:dyDescent="0.35">
      <c r="A321">
        <v>14000</v>
      </c>
      <c r="B321" t="str">
        <f t="shared" si="20"/>
        <v>01000</v>
      </c>
      <c r="C321" t="str">
        <f t="shared" si="25"/>
        <v>CJS73000</v>
      </c>
      <c r="D321" t="str">
        <f>"5011380"</f>
        <v>5011380</v>
      </c>
      <c r="E321" t="s">
        <v>44</v>
      </c>
      <c r="F321">
        <v>720</v>
      </c>
      <c r="G321">
        <v>360</v>
      </c>
      <c r="H321">
        <v>1080</v>
      </c>
    </row>
    <row r="322" spans="1:8" hidden="1" x14ac:dyDescent="0.35">
      <c r="A322">
        <v>14000</v>
      </c>
      <c r="B322" t="str">
        <f t="shared" si="20"/>
        <v>01000</v>
      </c>
      <c r="C322" t="str">
        <f t="shared" si="25"/>
        <v>CJS73000</v>
      </c>
      <c r="D322" t="str">
        <f>"5011410"</f>
        <v>5011410</v>
      </c>
      <c r="E322" t="s">
        <v>45</v>
      </c>
      <c r="F322">
        <v>6450.24</v>
      </c>
      <c r="G322">
        <v>2365.12</v>
      </c>
      <c r="H322">
        <v>8815.36</v>
      </c>
    </row>
    <row r="323" spans="1:8" hidden="1" x14ac:dyDescent="0.35">
      <c r="A323">
        <v>14000</v>
      </c>
      <c r="B323" t="str">
        <f t="shared" si="20"/>
        <v>01000</v>
      </c>
      <c r="C323" t="str">
        <f t="shared" si="25"/>
        <v>CJS73000</v>
      </c>
      <c r="D323" t="str">
        <f>"5011660"</f>
        <v>5011660</v>
      </c>
      <c r="E323" t="s">
        <v>48</v>
      </c>
      <c r="F323">
        <v>1016.92</v>
      </c>
      <c r="G323">
        <v>513.88</v>
      </c>
      <c r="H323">
        <v>1530.8</v>
      </c>
    </row>
    <row r="324" spans="1:8" hidden="1" x14ac:dyDescent="0.35">
      <c r="A324">
        <v>14000</v>
      </c>
      <c r="B324" t="str">
        <f t="shared" si="20"/>
        <v>01000</v>
      </c>
      <c r="C324" t="str">
        <f t="shared" si="25"/>
        <v>CJS73000</v>
      </c>
      <c r="D324" t="str">
        <f>"5012170"</f>
        <v>5012170</v>
      </c>
      <c r="E324" t="s">
        <v>54</v>
      </c>
      <c r="F324">
        <v>90</v>
      </c>
      <c r="G324">
        <v>45</v>
      </c>
      <c r="H324">
        <v>135</v>
      </c>
    </row>
    <row r="325" spans="1:8" hidden="1" x14ac:dyDescent="0.35">
      <c r="A325">
        <v>14000</v>
      </c>
      <c r="B325" t="str">
        <f t="shared" si="20"/>
        <v>01000</v>
      </c>
      <c r="C325" t="str">
        <f>"CJS7601601"</f>
        <v>CJS7601601</v>
      </c>
      <c r="D325" t="str">
        <f t="shared" ref="D325:D354" si="26">"101010"</f>
        <v>101010</v>
      </c>
      <c r="E325" t="s">
        <v>27</v>
      </c>
      <c r="F325">
        <v>0</v>
      </c>
      <c r="G325">
        <v>0</v>
      </c>
      <c r="H325">
        <v>0</v>
      </c>
    </row>
    <row r="326" spans="1:8" hidden="1" x14ac:dyDescent="0.35">
      <c r="A326">
        <v>14000</v>
      </c>
      <c r="B326" t="str">
        <f t="shared" si="20"/>
        <v>01000</v>
      </c>
      <c r="C326" t="str">
        <f>"CJS7601602"</f>
        <v>CJS7601602</v>
      </c>
      <c r="D326" t="str">
        <f t="shared" si="26"/>
        <v>101010</v>
      </c>
      <c r="E326" t="s">
        <v>27</v>
      </c>
      <c r="F326">
        <v>0</v>
      </c>
      <c r="G326">
        <v>0</v>
      </c>
      <c r="H326">
        <v>0</v>
      </c>
    </row>
    <row r="327" spans="1:8" hidden="1" x14ac:dyDescent="0.35">
      <c r="A327">
        <v>14000</v>
      </c>
      <c r="B327" t="str">
        <f t="shared" si="20"/>
        <v>01000</v>
      </c>
      <c r="C327" t="str">
        <f>"CJS7650104"</f>
        <v>CJS7650104</v>
      </c>
      <c r="D327" t="str">
        <f t="shared" si="26"/>
        <v>101010</v>
      </c>
      <c r="E327" t="s">
        <v>27</v>
      </c>
      <c r="F327">
        <v>0</v>
      </c>
      <c r="G327">
        <v>0</v>
      </c>
      <c r="H327">
        <v>0</v>
      </c>
    </row>
    <row r="328" spans="1:8" hidden="1" x14ac:dyDescent="0.35">
      <c r="A328">
        <v>14000</v>
      </c>
      <c r="B328" t="str">
        <f t="shared" si="20"/>
        <v>01000</v>
      </c>
      <c r="C328" t="str">
        <f>"CJS7650105"</f>
        <v>CJS7650105</v>
      </c>
      <c r="D328" t="str">
        <f t="shared" si="26"/>
        <v>101010</v>
      </c>
      <c r="E328" t="s">
        <v>27</v>
      </c>
      <c r="F328">
        <v>0</v>
      </c>
      <c r="G328">
        <v>0</v>
      </c>
      <c r="H328">
        <v>0</v>
      </c>
    </row>
    <row r="329" spans="1:8" hidden="1" x14ac:dyDescent="0.35">
      <c r="A329">
        <v>14000</v>
      </c>
      <c r="B329" t="str">
        <f t="shared" si="20"/>
        <v>01000</v>
      </c>
      <c r="C329" t="str">
        <f>"CJS7651602"</f>
        <v>CJS7651602</v>
      </c>
      <c r="D329" t="str">
        <f t="shared" si="26"/>
        <v>101010</v>
      </c>
      <c r="E329" t="s">
        <v>27</v>
      </c>
      <c r="F329">
        <v>0</v>
      </c>
      <c r="G329">
        <v>0</v>
      </c>
      <c r="H329">
        <v>0</v>
      </c>
    </row>
    <row r="330" spans="1:8" hidden="1" x14ac:dyDescent="0.35">
      <c r="A330">
        <v>14000</v>
      </c>
      <c r="B330" t="str">
        <f t="shared" si="20"/>
        <v>01000</v>
      </c>
      <c r="C330" t="str">
        <f>"CJS7701602"</f>
        <v>CJS7701602</v>
      </c>
      <c r="D330" t="str">
        <f t="shared" si="26"/>
        <v>101010</v>
      </c>
      <c r="E330" t="s">
        <v>27</v>
      </c>
      <c r="F330">
        <v>0</v>
      </c>
      <c r="G330">
        <v>0</v>
      </c>
      <c r="H330">
        <v>0</v>
      </c>
    </row>
    <row r="331" spans="1:8" hidden="1" x14ac:dyDescent="0.35">
      <c r="A331">
        <v>14000</v>
      </c>
      <c r="B331" t="str">
        <f t="shared" si="20"/>
        <v>01000</v>
      </c>
      <c r="C331" t="str">
        <f>"CJS77700"</f>
        <v>CJS77700</v>
      </c>
      <c r="D331" t="str">
        <f t="shared" si="26"/>
        <v>101010</v>
      </c>
      <c r="E331" t="s">
        <v>27</v>
      </c>
      <c r="F331">
        <v>0</v>
      </c>
      <c r="G331">
        <v>0</v>
      </c>
      <c r="H331">
        <v>0</v>
      </c>
    </row>
    <row r="332" spans="1:8" hidden="1" x14ac:dyDescent="0.35">
      <c r="A332">
        <v>14000</v>
      </c>
      <c r="B332" t="str">
        <f t="shared" ref="B332:B358" si="27">"01000"</f>
        <v>01000</v>
      </c>
      <c r="C332" t="str">
        <f>"CJS77701"</f>
        <v>CJS77701</v>
      </c>
      <c r="D332" t="str">
        <f t="shared" si="26"/>
        <v>101010</v>
      </c>
      <c r="E332" t="s">
        <v>27</v>
      </c>
      <c r="F332">
        <v>0</v>
      </c>
      <c r="G332">
        <v>0</v>
      </c>
      <c r="H332">
        <v>0</v>
      </c>
    </row>
    <row r="333" spans="1:8" hidden="1" x14ac:dyDescent="0.35">
      <c r="A333">
        <v>14000</v>
      </c>
      <c r="B333" t="str">
        <f t="shared" si="27"/>
        <v>01000</v>
      </c>
      <c r="C333" t="str">
        <f>"CJS77704"</f>
        <v>CJS77704</v>
      </c>
      <c r="D333" t="str">
        <f t="shared" si="26"/>
        <v>101010</v>
      </c>
      <c r="E333" t="s">
        <v>27</v>
      </c>
      <c r="F333">
        <v>0</v>
      </c>
      <c r="G333">
        <v>0</v>
      </c>
      <c r="H333">
        <v>0</v>
      </c>
    </row>
    <row r="334" spans="1:8" hidden="1" x14ac:dyDescent="0.35">
      <c r="A334">
        <v>14000</v>
      </c>
      <c r="B334" t="str">
        <f t="shared" si="27"/>
        <v>01000</v>
      </c>
      <c r="C334" t="str">
        <f>"CJS79993"</f>
        <v>CJS79993</v>
      </c>
      <c r="D334" t="str">
        <f t="shared" si="26"/>
        <v>101010</v>
      </c>
      <c r="E334" t="s">
        <v>27</v>
      </c>
      <c r="F334">
        <v>0</v>
      </c>
      <c r="G334">
        <v>0</v>
      </c>
      <c r="H334">
        <v>0</v>
      </c>
    </row>
    <row r="335" spans="1:8" hidden="1" x14ac:dyDescent="0.35">
      <c r="A335">
        <v>14000</v>
      </c>
      <c r="B335" t="str">
        <f t="shared" si="27"/>
        <v>01000</v>
      </c>
      <c r="C335" t="str">
        <f>"CJS79994"</f>
        <v>CJS79994</v>
      </c>
      <c r="D335" t="str">
        <f t="shared" si="26"/>
        <v>101010</v>
      </c>
      <c r="E335" t="s">
        <v>27</v>
      </c>
      <c r="F335">
        <v>0</v>
      </c>
      <c r="G335">
        <v>0</v>
      </c>
      <c r="H335">
        <v>0</v>
      </c>
    </row>
    <row r="336" spans="1:8" hidden="1" x14ac:dyDescent="0.35">
      <c r="A336">
        <v>14000</v>
      </c>
      <c r="B336" t="str">
        <f t="shared" si="27"/>
        <v>01000</v>
      </c>
      <c r="C336" t="str">
        <f>"CJS79996"</f>
        <v>CJS79996</v>
      </c>
      <c r="D336" t="str">
        <f t="shared" si="26"/>
        <v>101010</v>
      </c>
      <c r="E336" t="s">
        <v>27</v>
      </c>
      <c r="F336">
        <v>0</v>
      </c>
      <c r="G336">
        <v>0</v>
      </c>
      <c r="H336">
        <v>0</v>
      </c>
    </row>
    <row r="337" spans="1:8" hidden="1" x14ac:dyDescent="0.35">
      <c r="A337">
        <v>14000</v>
      </c>
      <c r="B337" t="str">
        <f t="shared" si="27"/>
        <v>01000</v>
      </c>
      <c r="C337" t="str">
        <f>"CJS79997"</f>
        <v>CJS79997</v>
      </c>
      <c r="D337" t="str">
        <f t="shared" si="26"/>
        <v>101010</v>
      </c>
      <c r="E337" t="s">
        <v>27</v>
      </c>
      <c r="F337">
        <v>0</v>
      </c>
      <c r="G337">
        <v>0</v>
      </c>
      <c r="H337">
        <v>0</v>
      </c>
    </row>
    <row r="338" spans="1:8" hidden="1" x14ac:dyDescent="0.35">
      <c r="A338">
        <v>14000</v>
      </c>
      <c r="B338" t="str">
        <f t="shared" si="27"/>
        <v>01000</v>
      </c>
      <c r="C338" t="str">
        <f>"CJS79998"</f>
        <v>CJS79998</v>
      </c>
      <c r="D338" t="str">
        <f t="shared" si="26"/>
        <v>101010</v>
      </c>
      <c r="E338" t="s">
        <v>27</v>
      </c>
      <c r="F338">
        <v>0</v>
      </c>
      <c r="G338">
        <v>0</v>
      </c>
      <c r="H338">
        <v>0</v>
      </c>
    </row>
    <row r="339" spans="1:8" hidden="1" x14ac:dyDescent="0.35">
      <c r="A339">
        <v>14000</v>
      </c>
      <c r="B339" t="str">
        <f t="shared" si="27"/>
        <v>01000</v>
      </c>
      <c r="C339" t="str">
        <f>"CJS79999"</f>
        <v>CJS79999</v>
      </c>
      <c r="D339" t="str">
        <f t="shared" si="26"/>
        <v>101010</v>
      </c>
      <c r="E339" t="s">
        <v>27</v>
      </c>
      <c r="F339">
        <v>0</v>
      </c>
      <c r="G339">
        <v>0</v>
      </c>
      <c r="H339">
        <v>0</v>
      </c>
    </row>
    <row r="340" spans="1:8" hidden="1" x14ac:dyDescent="0.35">
      <c r="A340">
        <v>14000</v>
      </c>
      <c r="B340" t="str">
        <f t="shared" si="27"/>
        <v>01000</v>
      </c>
      <c r="C340" t="str">
        <f>"CJS81007"</f>
        <v>CJS81007</v>
      </c>
      <c r="D340" t="str">
        <f t="shared" si="26"/>
        <v>101010</v>
      </c>
      <c r="E340" t="s">
        <v>27</v>
      </c>
      <c r="F340">
        <v>0</v>
      </c>
      <c r="G340">
        <v>0</v>
      </c>
      <c r="H340">
        <v>0</v>
      </c>
    </row>
    <row r="341" spans="1:8" hidden="1" x14ac:dyDescent="0.35">
      <c r="A341">
        <v>14000</v>
      </c>
      <c r="B341" t="str">
        <f t="shared" si="27"/>
        <v>01000</v>
      </c>
      <c r="C341" t="str">
        <f>"CJS81009"</f>
        <v>CJS81009</v>
      </c>
      <c r="D341" t="str">
        <f t="shared" si="26"/>
        <v>101010</v>
      </c>
      <c r="E341" t="s">
        <v>27</v>
      </c>
      <c r="F341">
        <v>0</v>
      </c>
      <c r="G341">
        <v>0</v>
      </c>
      <c r="H341">
        <v>0</v>
      </c>
    </row>
    <row r="342" spans="1:8" hidden="1" x14ac:dyDescent="0.35">
      <c r="A342">
        <v>14000</v>
      </c>
      <c r="B342" t="str">
        <f t="shared" si="27"/>
        <v>01000</v>
      </c>
      <c r="C342" t="str">
        <f>"CJS81016"</f>
        <v>CJS81016</v>
      </c>
      <c r="D342" t="str">
        <f t="shared" si="26"/>
        <v>101010</v>
      </c>
      <c r="E342" t="s">
        <v>27</v>
      </c>
      <c r="F342">
        <v>0</v>
      </c>
      <c r="G342">
        <v>0</v>
      </c>
      <c r="H342">
        <v>0</v>
      </c>
    </row>
    <row r="343" spans="1:8" hidden="1" x14ac:dyDescent="0.35">
      <c r="A343">
        <v>14000</v>
      </c>
      <c r="B343" t="str">
        <f t="shared" si="27"/>
        <v>01000</v>
      </c>
      <c r="C343" t="str">
        <f>"CJS81018"</f>
        <v>CJS81018</v>
      </c>
      <c r="D343" t="str">
        <f t="shared" si="26"/>
        <v>101010</v>
      </c>
      <c r="E343" t="s">
        <v>27</v>
      </c>
      <c r="F343">
        <v>0</v>
      </c>
      <c r="G343">
        <v>0</v>
      </c>
      <c r="H343">
        <v>0</v>
      </c>
    </row>
    <row r="344" spans="1:8" hidden="1" x14ac:dyDescent="0.35">
      <c r="A344">
        <v>14000</v>
      </c>
      <c r="B344" t="str">
        <f t="shared" si="27"/>
        <v>01000</v>
      </c>
      <c r="C344" t="str">
        <f>"CJS81020"</f>
        <v>CJS81020</v>
      </c>
      <c r="D344" t="str">
        <f t="shared" si="26"/>
        <v>101010</v>
      </c>
      <c r="E344" t="s">
        <v>27</v>
      </c>
      <c r="F344">
        <v>0</v>
      </c>
      <c r="G344">
        <v>0</v>
      </c>
      <c r="H344">
        <v>0</v>
      </c>
    </row>
    <row r="345" spans="1:8" hidden="1" x14ac:dyDescent="0.35">
      <c r="A345">
        <v>14000</v>
      </c>
      <c r="B345" t="str">
        <f t="shared" si="27"/>
        <v>01000</v>
      </c>
      <c r="C345" t="str">
        <f>"CJS86017"</f>
        <v>CJS86017</v>
      </c>
      <c r="D345" t="str">
        <f t="shared" si="26"/>
        <v>101010</v>
      </c>
      <c r="E345" t="s">
        <v>27</v>
      </c>
      <c r="F345">
        <v>0</v>
      </c>
      <c r="G345">
        <v>0</v>
      </c>
      <c r="H345">
        <v>0</v>
      </c>
    </row>
    <row r="346" spans="1:8" hidden="1" x14ac:dyDescent="0.35">
      <c r="A346">
        <v>14000</v>
      </c>
      <c r="B346" t="str">
        <f t="shared" si="27"/>
        <v>01000</v>
      </c>
      <c r="C346" t="str">
        <f>"CJS86018"</f>
        <v>CJS86018</v>
      </c>
      <c r="D346" t="str">
        <f t="shared" si="26"/>
        <v>101010</v>
      </c>
      <c r="E346" t="s">
        <v>27</v>
      </c>
      <c r="F346">
        <v>0</v>
      </c>
      <c r="G346">
        <v>0</v>
      </c>
      <c r="H346">
        <v>0</v>
      </c>
    </row>
    <row r="347" spans="1:8" hidden="1" x14ac:dyDescent="0.35">
      <c r="A347">
        <v>14000</v>
      </c>
      <c r="B347" t="str">
        <f t="shared" si="27"/>
        <v>01000</v>
      </c>
      <c r="C347" t="str">
        <f>"CJS86516"</f>
        <v>CJS86516</v>
      </c>
      <c r="D347" t="str">
        <f t="shared" si="26"/>
        <v>101010</v>
      </c>
      <c r="E347" t="s">
        <v>27</v>
      </c>
      <c r="F347">
        <v>0</v>
      </c>
      <c r="G347">
        <v>0</v>
      </c>
      <c r="H347">
        <v>0</v>
      </c>
    </row>
    <row r="348" spans="1:8" hidden="1" x14ac:dyDescent="0.35">
      <c r="A348">
        <v>14000</v>
      </c>
      <c r="B348" t="str">
        <f t="shared" si="27"/>
        <v>01000</v>
      </c>
      <c r="C348" t="str">
        <f>"CJS86517"</f>
        <v>CJS86517</v>
      </c>
      <c r="D348" t="str">
        <f t="shared" si="26"/>
        <v>101010</v>
      </c>
      <c r="E348" t="s">
        <v>27</v>
      </c>
      <c r="F348">
        <v>0</v>
      </c>
      <c r="G348">
        <v>0</v>
      </c>
      <c r="H348">
        <v>0</v>
      </c>
    </row>
    <row r="349" spans="1:8" hidden="1" x14ac:dyDescent="0.35">
      <c r="A349">
        <v>14000</v>
      </c>
      <c r="B349" t="str">
        <f t="shared" si="27"/>
        <v>01000</v>
      </c>
      <c r="C349" t="str">
        <f>"CJS86518"</f>
        <v>CJS86518</v>
      </c>
      <c r="D349" t="str">
        <f t="shared" si="26"/>
        <v>101010</v>
      </c>
      <c r="E349" t="s">
        <v>27</v>
      </c>
      <c r="F349">
        <v>0</v>
      </c>
      <c r="G349">
        <v>0</v>
      </c>
      <c r="H349">
        <v>0</v>
      </c>
    </row>
    <row r="350" spans="1:8" hidden="1" x14ac:dyDescent="0.35">
      <c r="A350">
        <v>14000</v>
      </c>
      <c r="B350" t="str">
        <f t="shared" si="27"/>
        <v>01000</v>
      </c>
      <c r="C350" t="str">
        <f>"CJS87016"</f>
        <v>CJS87016</v>
      </c>
      <c r="D350" t="str">
        <f t="shared" si="26"/>
        <v>101010</v>
      </c>
      <c r="E350" t="s">
        <v>27</v>
      </c>
      <c r="F350">
        <v>0</v>
      </c>
      <c r="G350">
        <v>0</v>
      </c>
      <c r="H350">
        <v>0</v>
      </c>
    </row>
    <row r="351" spans="1:8" hidden="1" x14ac:dyDescent="0.35">
      <c r="A351">
        <v>14000</v>
      </c>
      <c r="B351" t="str">
        <f t="shared" si="27"/>
        <v>01000</v>
      </c>
      <c r="C351" t="str">
        <f>"CJS87018"</f>
        <v>CJS87018</v>
      </c>
      <c r="D351" t="str">
        <f t="shared" si="26"/>
        <v>101010</v>
      </c>
      <c r="E351" t="s">
        <v>27</v>
      </c>
      <c r="F351">
        <v>0</v>
      </c>
      <c r="G351">
        <v>0</v>
      </c>
      <c r="H351">
        <v>0</v>
      </c>
    </row>
    <row r="352" spans="1:8" hidden="1" x14ac:dyDescent="0.35">
      <c r="A352">
        <v>14000</v>
      </c>
      <c r="B352" t="str">
        <f t="shared" si="27"/>
        <v>01000</v>
      </c>
      <c r="C352" t="str">
        <f>"CJS96000"</f>
        <v>CJS96000</v>
      </c>
      <c r="D352" t="str">
        <f t="shared" si="26"/>
        <v>101010</v>
      </c>
      <c r="E352" t="s">
        <v>27</v>
      </c>
      <c r="F352">
        <v>0</v>
      </c>
      <c r="G352">
        <v>0</v>
      </c>
      <c r="H352">
        <v>0</v>
      </c>
    </row>
    <row r="353" spans="1:8" hidden="1" x14ac:dyDescent="0.35">
      <c r="A353">
        <v>14000</v>
      </c>
      <c r="B353" t="str">
        <f t="shared" si="27"/>
        <v>01000</v>
      </c>
      <c r="C353" t="str">
        <f>"CJS98001"</f>
        <v>CJS98001</v>
      </c>
      <c r="D353" t="str">
        <f t="shared" si="26"/>
        <v>101010</v>
      </c>
      <c r="E353" t="s">
        <v>27</v>
      </c>
      <c r="F353">
        <v>0</v>
      </c>
      <c r="G353">
        <v>0</v>
      </c>
      <c r="H353">
        <v>0</v>
      </c>
    </row>
    <row r="354" spans="1:8" hidden="1" x14ac:dyDescent="0.35">
      <c r="A354">
        <v>14000</v>
      </c>
      <c r="B354" t="str">
        <f t="shared" si="27"/>
        <v>01000</v>
      </c>
      <c r="C354" t="str">
        <f>"CJS99001"</f>
        <v>CJS99001</v>
      </c>
      <c r="D354" t="str">
        <f t="shared" si="26"/>
        <v>101010</v>
      </c>
      <c r="E354" t="s">
        <v>27</v>
      </c>
      <c r="F354">
        <v>0</v>
      </c>
      <c r="G354">
        <v>-18797.599999999999</v>
      </c>
      <c r="H354">
        <v>-18797.599999999999</v>
      </c>
    </row>
    <row r="355" spans="1:8" hidden="1" x14ac:dyDescent="0.35">
      <c r="A355">
        <v>14000</v>
      </c>
      <c r="B355" t="str">
        <f t="shared" si="27"/>
        <v>01000</v>
      </c>
      <c r="C355" t="str">
        <f>"CJS99001"</f>
        <v>CJS99001</v>
      </c>
      <c r="D355" t="str">
        <f>"205025"</f>
        <v>205025</v>
      </c>
      <c r="E355" t="s">
        <v>29</v>
      </c>
      <c r="F355">
        <v>0</v>
      </c>
      <c r="G355">
        <v>0</v>
      </c>
      <c r="H355">
        <v>0</v>
      </c>
    </row>
    <row r="356" spans="1:8" hidden="1" x14ac:dyDescent="0.35">
      <c r="A356">
        <v>14000</v>
      </c>
      <c r="B356" t="str">
        <f t="shared" si="27"/>
        <v>01000</v>
      </c>
      <c r="C356" t="str">
        <f>"CJS99001"</f>
        <v>CJS99001</v>
      </c>
      <c r="D356" t="str">
        <f>"5014510"</f>
        <v>5014510</v>
      </c>
      <c r="E356" t="s">
        <v>86</v>
      </c>
      <c r="F356">
        <v>0</v>
      </c>
      <c r="G356">
        <v>18797.599999999999</v>
      </c>
      <c r="H356">
        <v>18797.599999999999</v>
      </c>
    </row>
    <row r="357" spans="1:8" hidden="1" x14ac:dyDescent="0.35">
      <c r="A357">
        <v>14000</v>
      </c>
      <c r="B357" t="str">
        <f t="shared" si="27"/>
        <v>01000</v>
      </c>
      <c r="C357" t="str">
        <f>"CJS99002"</f>
        <v>CJS99002</v>
      </c>
      <c r="D357" t="str">
        <f>"101010"</f>
        <v>101010</v>
      </c>
      <c r="E357" t="s">
        <v>27</v>
      </c>
      <c r="F357">
        <v>0</v>
      </c>
      <c r="G357">
        <v>0</v>
      </c>
      <c r="H357">
        <v>0</v>
      </c>
    </row>
    <row r="358" spans="1:8" hidden="1" x14ac:dyDescent="0.35">
      <c r="A358">
        <v>14000</v>
      </c>
      <c r="B358" t="str">
        <f t="shared" si="27"/>
        <v>01000</v>
      </c>
      <c r="C358" t="str">
        <f>"CJS99006"</f>
        <v>CJS99006</v>
      </c>
      <c r="D358" t="str">
        <f>"101010"</f>
        <v>101010</v>
      </c>
      <c r="E358" t="s">
        <v>27</v>
      </c>
      <c r="F358">
        <v>0</v>
      </c>
      <c r="G358">
        <v>0</v>
      </c>
      <c r="H358">
        <v>0</v>
      </c>
    </row>
    <row r="359" spans="1:8" hidden="1" x14ac:dyDescent="0.35">
      <c r="A359">
        <v>14000</v>
      </c>
      <c r="B359" t="str">
        <f t="shared" ref="B359:B390" si="28">"02140"</f>
        <v>02140</v>
      </c>
      <c r="C359" t="str">
        <f t="shared" ref="C359:C386" si="29">"0000000000"</f>
        <v>0000000000</v>
      </c>
      <c r="D359" t="str">
        <f>"101010"</f>
        <v>101010</v>
      </c>
      <c r="E359" t="s">
        <v>27</v>
      </c>
      <c r="F359">
        <v>318147.40999999997</v>
      </c>
      <c r="G359">
        <v>-33713.83</v>
      </c>
      <c r="H359">
        <v>284433.58</v>
      </c>
    </row>
    <row r="360" spans="1:8" hidden="1" x14ac:dyDescent="0.35">
      <c r="A360">
        <v>14000</v>
      </c>
      <c r="B360" t="str">
        <f t="shared" si="28"/>
        <v>02140</v>
      </c>
      <c r="C360" t="str">
        <f t="shared" si="29"/>
        <v>0000000000</v>
      </c>
      <c r="D360" t="str">
        <f>"205025"</f>
        <v>205025</v>
      </c>
      <c r="E360" t="s">
        <v>29</v>
      </c>
      <c r="F360">
        <v>-5606.98</v>
      </c>
      <c r="G360">
        <v>5606.98</v>
      </c>
      <c r="H360">
        <v>0</v>
      </c>
    </row>
    <row r="361" spans="1:8" hidden="1" x14ac:dyDescent="0.35">
      <c r="A361">
        <v>14000</v>
      </c>
      <c r="B361" t="str">
        <f t="shared" si="28"/>
        <v>02140</v>
      </c>
      <c r="C361" t="str">
        <f t="shared" si="29"/>
        <v>0000000000</v>
      </c>
      <c r="D361" t="str">
        <f>"255470"</f>
        <v>255470</v>
      </c>
      <c r="E361" t="s">
        <v>30</v>
      </c>
      <c r="F361">
        <v>0</v>
      </c>
      <c r="G361">
        <v>0</v>
      </c>
      <c r="H361">
        <v>0</v>
      </c>
    </row>
    <row r="362" spans="1:8" hidden="1" x14ac:dyDescent="0.35">
      <c r="A362">
        <v>14000</v>
      </c>
      <c r="B362" t="str">
        <f t="shared" si="28"/>
        <v>02140</v>
      </c>
      <c r="C362" t="str">
        <f t="shared" si="29"/>
        <v>0000000000</v>
      </c>
      <c r="D362" t="str">
        <f>"308000"</f>
        <v>308000</v>
      </c>
      <c r="E362" t="s">
        <v>91</v>
      </c>
      <c r="F362">
        <v>-369620.54</v>
      </c>
      <c r="G362">
        <v>0</v>
      </c>
      <c r="H362">
        <v>-369620.54</v>
      </c>
    </row>
    <row r="363" spans="1:8" hidden="1" x14ac:dyDescent="0.35">
      <c r="A363">
        <v>14000</v>
      </c>
      <c r="B363" t="str">
        <f t="shared" si="28"/>
        <v>02140</v>
      </c>
      <c r="C363" t="str">
        <f t="shared" si="29"/>
        <v>0000000000</v>
      </c>
      <c r="D363" t="str">
        <f>"4002199"</f>
        <v>4002199</v>
      </c>
      <c r="E363" t="s">
        <v>92</v>
      </c>
      <c r="F363">
        <v>-58512</v>
      </c>
      <c r="G363">
        <v>-9008</v>
      </c>
      <c r="H363">
        <v>-67520</v>
      </c>
    </row>
    <row r="364" spans="1:8" hidden="1" x14ac:dyDescent="0.35">
      <c r="A364">
        <v>14000</v>
      </c>
      <c r="B364" t="str">
        <f t="shared" si="28"/>
        <v>02140</v>
      </c>
      <c r="C364" t="str">
        <f t="shared" si="29"/>
        <v>0000000000</v>
      </c>
      <c r="D364" t="str">
        <f>"4002415"</f>
        <v>4002415</v>
      </c>
      <c r="E364" t="s">
        <v>93</v>
      </c>
      <c r="F364">
        <v>-459987.5</v>
      </c>
      <c r="G364">
        <v>-69835</v>
      </c>
      <c r="H364">
        <v>-529822.5</v>
      </c>
    </row>
    <row r="365" spans="1:8" hidden="1" x14ac:dyDescent="0.35">
      <c r="A365">
        <v>14000</v>
      </c>
      <c r="B365" t="str">
        <f t="shared" si="28"/>
        <v>02140</v>
      </c>
      <c r="C365" t="str">
        <f t="shared" si="29"/>
        <v>0000000000</v>
      </c>
      <c r="D365" t="str">
        <f>"4002416"</f>
        <v>4002416</v>
      </c>
      <c r="E365" t="s">
        <v>94</v>
      </c>
      <c r="F365">
        <v>-10625</v>
      </c>
      <c r="G365">
        <v>-1700</v>
      </c>
      <c r="H365">
        <v>-12325</v>
      </c>
    </row>
    <row r="366" spans="1:8" hidden="1" x14ac:dyDescent="0.35">
      <c r="A366">
        <v>14000</v>
      </c>
      <c r="B366" t="str">
        <f t="shared" si="28"/>
        <v>02140</v>
      </c>
      <c r="C366" t="str">
        <f t="shared" si="29"/>
        <v>0000000000</v>
      </c>
      <c r="D366" t="str">
        <f>"4009004"</f>
        <v>4009004</v>
      </c>
      <c r="E366" t="s">
        <v>95</v>
      </c>
      <c r="F366">
        <v>-8307.2000000000007</v>
      </c>
      <c r="G366">
        <v>0</v>
      </c>
      <c r="H366">
        <v>-8307.2000000000007</v>
      </c>
    </row>
    <row r="367" spans="1:8" hidden="1" x14ac:dyDescent="0.35">
      <c r="A367">
        <v>14000</v>
      </c>
      <c r="B367" t="str">
        <f t="shared" si="28"/>
        <v>02140</v>
      </c>
      <c r="C367" t="str">
        <f t="shared" si="29"/>
        <v>0000000000</v>
      </c>
      <c r="D367" t="str">
        <f>"4009060"</f>
        <v>4009060</v>
      </c>
      <c r="E367" t="s">
        <v>96</v>
      </c>
      <c r="F367">
        <v>-71</v>
      </c>
      <c r="G367">
        <v>0</v>
      </c>
      <c r="H367">
        <v>-71</v>
      </c>
    </row>
    <row r="368" spans="1:8" hidden="1" x14ac:dyDescent="0.35">
      <c r="A368">
        <v>14000</v>
      </c>
      <c r="B368" t="str">
        <f t="shared" si="28"/>
        <v>02140</v>
      </c>
      <c r="C368" t="str">
        <f t="shared" si="29"/>
        <v>0000000000</v>
      </c>
      <c r="D368" t="str">
        <f>"40090606"</f>
        <v>40090606</v>
      </c>
      <c r="E368" t="s">
        <v>97</v>
      </c>
      <c r="F368">
        <v>-52</v>
      </c>
      <c r="G368">
        <v>0</v>
      </c>
      <c r="H368">
        <v>-52</v>
      </c>
    </row>
    <row r="369" spans="1:8" hidden="1" x14ac:dyDescent="0.35">
      <c r="A369">
        <v>14000</v>
      </c>
      <c r="B369" t="str">
        <f t="shared" si="28"/>
        <v>02140</v>
      </c>
      <c r="C369" t="str">
        <f t="shared" si="29"/>
        <v>0000000000</v>
      </c>
      <c r="D369" t="str">
        <f>"5011110"</f>
        <v>5011110</v>
      </c>
      <c r="E369" t="s">
        <v>34</v>
      </c>
      <c r="F369">
        <v>52035.67</v>
      </c>
      <c r="G369">
        <v>10504.35</v>
      </c>
      <c r="H369">
        <v>62540.02</v>
      </c>
    </row>
    <row r="370" spans="1:8" hidden="1" x14ac:dyDescent="0.35">
      <c r="A370">
        <v>14000</v>
      </c>
      <c r="B370" t="str">
        <f t="shared" si="28"/>
        <v>02140</v>
      </c>
      <c r="C370" t="str">
        <f t="shared" si="29"/>
        <v>0000000000</v>
      </c>
      <c r="D370" t="str">
        <f>"5011120"</f>
        <v>5011120</v>
      </c>
      <c r="E370" t="s">
        <v>35</v>
      </c>
      <c r="F370">
        <v>27884.94</v>
      </c>
      <c r="G370">
        <v>5640.03</v>
      </c>
      <c r="H370">
        <v>33524.97</v>
      </c>
    </row>
    <row r="371" spans="1:8" hidden="1" x14ac:dyDescent="0.35">
      <c r="A371">
        <v>14000</v>
      </c>
      <c r="B371" t="str">
        <f t="shared" si="28"/>
        <v>02140</v>
      </c>
      <c r="C371" t="str">
        <f t="shared" si="29"/>
        <v>0000000000</v>
      </c>
      <c r="D371" t="str">
        <f>"5011140"</f>
        <v>5011140</v>
      </c>
      <c r="E371" t="s">
        <v>36</v>
      </c>
      <c r="F371">
        <v>5006.87</v>
      </c>
      <c r="G371">
        <v>1010.74</v>
      </c>
      <c r="H371">
        <v>6017.61</v>
      </c>
    </row>
    <row r="372" spans="1:8" hidden="1" x14ac:dyDescent="0.35">
      <c r="A372">
        <v>14000</v>
      </c>
      <c r="B372" t="str">
        <f t="shared" si="28"/>
        <v>02140</v>
      </c>
      <c r="C372" t="str">
        <f t="shared" si="29"/>
        <v>0000000000</v>
      </c>
      <c r="D372" t="str">
        <f>"5011150"</f>
        <v>5011150</v>
      </c>
      <c r="E372" t="s">
        <v>37</v>
      </c>
      <c r="F372">
        <v>61583.65</v>
      </c>
      <c r="G372">
        <v>12392.45</v>
      </c>
      <c r="H372">
        <v>73976.100000000006</v>
      </c>
    </row>
    <row r="373" spans="1:8" hidden="1" x14ac:dyDescent="0.35">
      <c r="A373">
        <v>14000</v>
      </c>
      <c r="B373" t="str">
        <f t="shared" si="28"/>
        <v>02140</v>
      </c>
      <c r="C373" t="str">
        <f t="shared" si="29"/>
        <v>0000000000</v>
      </c>
      <c r="D373" t="str">
        <f>"5011160"</f>
        <v>5011160</v>
      </c>
      <c r="E373" t="s">
        <v>38</v>
      </c>
      <c r="F373">
        <v>4184.8100000000004</v>
      </c>
      <c r="G373">
        <v>844.78</v>
      </c>
      <c r="H373">
        <v>5029.59</v>
      </c>
    </row>
    <row r="374" spans="1:8" hidden="1" x14ac:dyDescent="0.35">
      <c r="A374">
        <v>14000</v>
      </c>
      <c r="B374" t="str">
        <f t="shared" si="28"/>
        <v>02140</v>
      </c>
      <c r="C374" t="str">
        <f t="shared" si="29"/>
        <v>0000000000</v>
      </c>
      <c r="D374" t="str">
        <f>"5011170"</f>
        <v>5011170</v>
      </c>
      <c r="E374" t="s">
        <v>39</v>
      </c>
      <c r="F374">
        <v>2132.35</v>
      </c>
      <c r="G374">
        <v>430.45</v>
      </c>
      <c r="H374">
        <v>2562.8000000000002</v>
      </c>
    </row>
    <row r="375" spans="1:8" hidden="1" x14ac:dyDescent="0.35">
      <c r="A375">
        <v>14000</v>
      </c>
      <c r="B375" t="str">
        <f t="shared" si="28"/>
        <v>02140</v>
      </c>
      <c r="C375" t="str">
        <f t="shared" si="29"/>
        <v>0000000000</v>
      </c>
      <c r="D375" t="str">
        <f>"5011220"</f>
        <v>5011220</v>
      </c>
      <c r="E375" t="s">
        <v>41</v>
      </c>
      <c r="F375">
        <v>16857.5</v>
      </c>
      <c r="G375">
        <v>3371.5</v>
      </c>
      <c r="H375">
        <v>20229</v>
      </c>
    </row>
    <row r="376" spans="1:8" hidden="1" x14ac:dyDescent="0.35">
      <c r="A376">
        <v>14000</v>
      </c>
      <c r="B376" t="str">
        <f t="shared" si="28"/>
        <v>02140</v>
      </c>
      <c r="C376" t="str">
        <f t="shared" si="29"/>
        <v>0000000000</v>
      </c>
      <c r="D376" t="str">
        <f>"5011230"</f>
        <v>5011230</v>
      </c>
      <c r="E376" t="s">
        <v>42</v>
      </c>
      <c r="F376">
        <v>360282</v>
      </c>
      <c r="G376">
        <v>72056.399999999994</v>
      </c>
      <c r="H376">
        <v>432338.4</v>
      </c>
    </row>
    <row r="377" spans="1:8" hidden="1" x14ac:dyDescent="0.35">
      <c r="A377">
        <v>14000</v>
      </c>
      <c r="B377" t="str">
        <f t="shared" si="28"/>
        <v>02140</v>
      </c>
      <c r="C377" t="str">
        <f t="shared" si="29"/>
        <v>0000000000</v>
      </c>
      <c r="D377" t="str">
        <f>"5011380"</f>
        <v>5011380</v>
      </c>
      <c r="E377" t="s">
        <v>44</v>
      </c>
      <c r="F377">
        <v>1425</v>
      </c>
      <c r="G377">
        <v>285</v>
      </c>
      <c r="H377">
        <v>1710</v>
      </c>
    </row>
    <row r="378" spans="1:8" hidden="1" x14ac:dyDescent="0.35">
      <c r="A378">
        <v>14000</v>
      </c>
      <c r="B378" t="str">
        <f t="shared" si="28"/>
        <v>02140</v>
      </c>
      <c r="C378" t="str">
        <f t="shared" si="29"/>
        <v>0000000000</v>
      </c>
      <c r="D378" t="str">
        <f>"5011660"</f>
        <v>5011660</v>
      </c>
      <c r="E378" t="s">
        <v>48</v>
      </c>
      <c r="F378">
        <v>1993.5</v>
      </c>
      <c r="G378">
        <v>402.53</v>
      </c>
      <c r="H378">
        <v>2396.0300000000002</v>
      </c>
    </row>
    <row r="379" spans="1:8" hidden="1" x14ac:dyDescent="0.35">
      <c r="A379">
        <v>14000</v>
      </c>
      <c r="B379" t="str">
        <f t="shared" si="28"/>
        <v>02140</v>
      </c>
      <c r="C379" t="str">
        <f t="shared" si="29"/>
        <v>0000000000</v>
      </c>
      <c r="D379" t="str">
        <f>"5012140"</f>
        <v>5012140</v>
      </c>
      <c r="E379" t="s">
        <v>51</v>
      </c>
      <c r="F379">
        <v>2028.53</v>
      </c>
      <c r="G379">
        <v>0</v>
      </c>
      <c r="H379">
        <v>2028.53</v>
      </c>
    </row>
    <row r="380" spans="1:8" hidden="1" x14ac:dyDescent="0.35">
      <c r="A380">
        <v>14000</v>
      </c>
      <c r="B380" t="str">
        <f t="shared" si="28"/>
        <v>02140</v>
      </c>
      <c r="C380" t="str">
        <f t="shared" si="29"/>
        <v>0000000000</v>
      </c>
      <c r="D380" t="str">
        <f>"5012420"</f>
        <v>5012420</v>
      </c>
      <c r="E380" t="s">
        <v>98</v>
      </c>
      <c r="F380">
        <v>11195.25</v>
      </c>
      <c r="G380">
        <v>0</v>
      </c>
      <c r="H380">
        <v>11195.25</v>
      </c>
    </row>
    <row r="381" spans="1:8" hidden="1" x14ac:dyDescent="0.35">
      <c r="A381">
        <v>14000</v>
      </c>
      <c r="B381" t="str">
        <f t="shared" si="28"/>
        <v>02140</v>
      </c>
      <c r="C381" t="str">
        <f t="shared" si="29"/>
        <v>0000000000</v>
      </c>
      <c r="D381" t="str">
        <f>"5012670"</f>
        <v>5012670</v>
      </c>
      <c r="E381" t="s">
        <v>62</v>
      </c>
      <c r="F381">
        <v>44010</v>
      </c>
      <c r="G381">
        <v>0</v>
      </c>
      <c r="H381">
        <v>44010</v>
      </c>
    </row>
    <row r="382" spans="1:8" hidden="1" x14ac:dyDescent="0.35">
      <c r="A382">
        <v>14000</v>
      </c>
      <c r="B382" t="str">
        <f t="shared" si="28"/>
        <v>02140</v>
      </c>
      <c r="C382" t="str">
        <f t="shared" si="29"/>
        <v>0000000000</v>
      </c>
      <c r="D382" t="str">
        <f>"5012780"</f>
        <v>5012780</v>
      </c>
      <c r="E382" t="s">
        <v>64</v>
      </c>
      <c r="F382">
        <v>46.5</v>
      </c>
      <c r="G382">
        <v>0</v>
      </c>
      <c r="H382">
        <v>46.5</v>
      </c>
    </row>
    <row r="383" spans="1:8" hidden="1" x14ac:dyDescent="0.35">
      <c r="A383">
        <v>14000</v>
      </c>
      <c r="B383" t="str">
        <f t="shared" si="28"/>
        <v>02140</v>
      </c>
      <c r="C383" t="str">
        <f t="shared" si="29"/>
        <v>0000000000</v>
      </c>
      <c r="D383" t="str">
        <f>"5012840"</f>
        <v>5012840</v>
      </c>
      <c r="E383" t="s">
        <v>67</v>
      </c>
      <c r="F383">
        <v>3208.63</v>
      </c>
      <c r="G383">
        <v>1711.62</v>
      </c>
      <c r="H383">
        <v>4920.25</v>
      </c>
    </row>
    <row r="384" spans="1:8" hidden="1" x14ac:dyDescent="0.35">
      <c r="A384">
        <v>14000</v>
      </c>
      <c r="B384" t="str">
        <f t="shared" si="28"/>
        <v>02140</v>
      </c>
      <c r="C384" t="str">
        <f t="shared" si="29"/>
        <v>0000000000</v>
      </c>
      <c r="D384" t="str">
        <f>"5013120"</f>
        <v>5013120</v>
      </c>
      <c r="E384" t="s">
        <v>71</v>
      </c>
      <c r="F384">
        <v>351.9</v>
      </c>
      <c r="G384">
        <v>0</v>
      </c>
      <c r="H384">
        <v>351.9</v>
      </c>
    </row>
    <row r="385" spans="1:8" hidden="1" x14ac:dyDescent="0.35">
      <c r="A385">
        <v>14000</v>
      </c>
      <c r="B385" t="str">
        <f t="shared" si="28"/>
        <v>02140</v>
      </c>
      <c r="C385" t="str">
        <f t="shared" si="29"/>
        <v>0000000000</v>
      </c>
      <c r="D385" t="str">
        <f>"5015410"</f>
        <v>5015410</v>
      </c>
      <c r="E385" t="s">
        <v>77</v>
      </c>
      <c r="F385">
        <v>358.71</v>
      </c>
      <c r="G385">
        <v>0</v>
      </c>
      <c r="H385">
        <v>358.71</v>
      </c>
    </row>
    <row r="386" spans="1:8" hidden="1" x14ac:dyDescent="0.35">
      <c r="A386">
        <v>14000</v>
      </c>
      <c r="B386" t="str">
        <f t="shared" si="28"/>
        <v>02140</v>
      </c>
      <c r="C386" t="str">
        <f t="shared" si="29"/>
        <v>0000000000</v>
      </c>
      <c r="D386" t="str">
        <f>"5015450"</f>
        <v>5015450</v>
      </c>
      <c r="E386" t="s">
        <v>78</v>
      </c>
      <c r="F386">
        <v>49</v>
      </c>
      <c r="G386">
        <v>0</v>
      </c>
      <c r="H386">
        <v>49</v>
      </c>
    </row>
    <row r="387" spans="1:8" hidden="1" x14ac:dyDescent="0.35">
      <c r="A387">
        <v>14000</v>
      </c>
      <c r="B387" t="str">
        <f t="shared" si="28"/>
        <v>02140</v>
      </c>
      <c r="C387" t="str">
        <f>"CJS46800"</f>
        <v>CJS46800</v>
      </c>
      <c r="D387" t="str">
        <f>"101010"</f>
        <v>101010</v>
      </c>
      <c r="E387" t="s">
        <v>27</v>
      </c>
      <c r="F387">
        <v>0</v>
      </c>
      <c r="G387">
        <v>0</v>
      </c>
      <c r="H387">
        <v>0</v>
      </c>
    </row>
    <row r="388" spans="1:8" hidden="1" x14ac:dyDescent="0.35">
      <c r="A388">
        <v>14000</v>
      </c>
      <c r="B388" t="str">
        <f t="shared" si="28"/>
        <v>02140</v>
      </c>
      <c r="C388" t="str">
        <f>"CJS46901"</f>
        <v>CJS46901</v>
      </c>
      <c r="D388" t="str">
        <f>"101010"</f>
        <v>101010</v>
      </c>
      <c r="E388" t="s">
        <v>27</v>
      </c>
      <c r="F388">
        <v>0</v>
      </c>
      <c r="G388">
        <v>0</v>
      </c>
      <c r="H388">
        <v>0</v>
      </c>
    </row>
    <row r="389" spans="1:8" hidden="1" x14ac:dyDescent="0.35">
      <c r="A389">
        <v>14000</v>
      </c>
      <c r="B389" t="str">
        <f t="shared" si="28"/>
        <v>02140</v>
      </c>
      <c r="C389" t="str">
        <f>"CJS46964"</f>
        <v>CJS46964</v>
      </c>
      <c r="D389" t="str">
        <f>"101010"</f>
        <v>101010</v>
      </c>
      <c r="E389" t="s">
        <v>27</v>
      </c>
      <c r="F389">
        <v>0</v>
      </c>
      <c r="G389">
        <v>0</v>
      </c>
      <c r="H389">
        <v>0</v>
      </c>
    </row>
    <row r="390" spans="1:8" hidden="1" x14ac:dyDescent="0.35">
      <c r="A390">
        <v>14000</v>
      </c>
      <c r="B390" t="str">
        <f t="shared" si="28"/>
        <v>02140</v>
      </c>
      <c r="C390" t="str">
        <f>"CJS46965"</f>
        <v>CJS46965</v>
      </c>
      <c r="D390" t="str">
        <f>"101010"</f>
        <v>101010</v>
      </c>
      <c r="E390" t="s">
        <v>27</v>
      </c>
      <c r="F390">
        <v>-338.24</v>
      </c>
      <c r="G390">
        <v>0</v>
      </c>
      <c r="H390">
        <v>-338.24</v>
      </c>
    </row>
    <row r="391" spans="1:8" hidden="1" x14ac:dyDescent="0.35">
      <c r="A391">
        <v>14000</v>
      </c>
      <c r="B391" t="str">
        <f t="shared" ref="B391:B422" si="30">"02140"</f>
        <v>02140</v>
      </c>
      <c r="C391" t="str">
        <f>"CJS46965"</f>
        <v>CJS46965</v>
      </c>
      <c r="D391" t="str">
        <f>"308000"</f>
        <v>308000</v>
      </c>
      <c r="E391" t="s">
        <v>91</v>
      </c>
      <c r="F391">
        <v>338.24</v>
      </c>
      <c r="G391">
        <v>0</v>
      </c>
      <c r="H391">
        <v>338.24</v>
      </c>
    </row>
    <row r="392" spans="1:8" hidden="1" x14ac:dyDescent="0.35">
      <c r="A392">
        <v>14000</v>
      </c>
      <c r="B392" t="str">
        <f t="shared" si="30"/>
        <v>02140</v>
      </c>
      <c r="C392" t="str">
        <f>"CJS46967"</f>
        <v>CJS46967</v>
      </c>
      <c r="D392" t="str">
        <f>"101010"</f>
        <v>101010</v>
      </c>
      <c r="E392" t="s">
        <v>27</v>
      </c>
      <c r="F392">
        <v>-1497.96</v>
      </c>
      <c r="G392">
        <v>0</v>
      </c>
      <c r="H392">
        <v>-1497.96</v>
      </c>
    </row>
    <row r="393" spans="1:8" hidden="1" x14ac:dyDescent="0.35">
      <c r="A393">
        <v>14000</v>
      </c>
      <c r="B393" t="str">
        <f t="shared" si="30"/>
        <v>02140</v>
      </c>
      <c r="C393" t="str">
        <f>"CJS46967"</f>
        <v>CJS46967</v>
      </c>
      <c r="D393" t="str">
        <f>"308000"</f>
        <v>308000</v>
      </c>
      <c r="E393" t="s">
        <v>91</v>
      </c>
      <c r="F393">
        <v>1497.96</v>
      </c>
      <c r="G393">
        <v>0</v>
      </c>
      <c r="H393">
        <v>1497.96</v>
      </c>
    </row>
    <row r="394" spans="1:8" hidden="1" x14ac:dyDescent="0.35">
      <c r="A394">
        <v>14000</v>
      </c>
      <c r="B394" t="str">
        <f t="shared" si="30"/>
        <v>02140</v>
      </c>
      <c r="C394" t="str">
        <f>"CJS46970"</f>
        <v>CJS46970</v>
      </c>
      <c r="D394" t="str">
        <f>"101010"</f>
        <v>101010</v>
      </c>
      <c r="E394" t="s">
        <v>27</v>
      </c>
      <c r="F394">
        <v>0</v>
      </c>
      <c r="G394">
        <v>0</v>
      </c>
      <c r="H394">
        <v>0</v>
      </c>
    </row>
    <row r="395" spans="1:8" hidden="1" x14ac:dyDescent="0.35">
      <c r="A395">
        <v>14000</v>
      </c>
      <c r="B395" t="str">
        <f t="shared" si="30"/>
        <v>02140</v>
      </c>
      <c r="C395" t="str">
        <f>"CJS46970"</f>
        <v>CJS46970</v>
      </c>
      <c r="D395" t="str">
        <f>"308000"</f>
        <v>308000</v>
      </c>
      <c r="E395" t="s">
        <v>91</v>
      </c>
      <c r="F395">
        <v>0</v>
      </c>
      <c r="G395">
        <v>0</v>
      </c>
      <c r="H395">
        <v>0</v>
      </c>
    </row>
    <row r="396" spans="1:8" hidden="1" x14ac:dyDescent="0.35">
      <c r="A396">
        <v>14000</v>
      </c>
      <c r="B396" t="str">
        <f t="shared" si="30"/>
        <v>02140</v>
      </c>
      <c r="C396" t="str">
        <f>"CJS47501"</f>
        <v>CJS47501</v>
      </c>
      <c r="D396" t="str">
        <f>"101010"</f>
        <v>101010</v>
      </c>
      <c r="E396" t="s">
        <v>27</v>
      </c>
      <c r="F396">
        <v>0</v>
      </c>
      <c r="G396">
        <v>0</v>
      </c>
      <c r="H396">
        <v>0</v>
      </c>
    </row>
    <row r="397" spans="1:8" hidden="1" x14ac:dyDescent="0.35">
      <c r="A397">
        <v>14000</v>
      </c>
      <c r="B397" t="str">
        <f t="shared" si="30"/>
        <v>02140</v>
      </c>
      <c r="C397" t="str">
        <f>"CJS47502"</f>
        <v>CJS47502</v>
      </c>
      <c r="D397" t="str">
        <f>"101010"</f>
        <v>101010</v>
      </c>
      <c r="E397" t="s">
        <v>27</v>
      </c>
      <c r="F397">
        <v>0</v>
      </c>
      <c r="G397">
        <v>0</v>
      </c>
      <c r="H397">
        <v>0</v>
      </c>
    </row>
    <row r="398" spans="1:8" hidden="1" x14ac:dyDescent="0.35">
      <c r="A398">
        <v>14000</v>
      </c>
      <c r="B398" t="str">
        <f t="shared" si="30"/>
        <v>02140</v>
      </c>
      <c r="C398" t="str">
        <f>"CJS48016"</f>
        <v>CJS48016</v>
      </c>
      <c r="D398" t="str">
        <f>"101010"</f>
        <v>101010</v>
      </c>
      <c r="E398" t="s">
        <v>27</v>
      </c>
      <c r="F398">
        <v>0</v>
      </c>
      <c r="G398">
        <v>0</v>
      </c>
      <c r="H398">
        <v>0</v>
      </c>
    </row>
    <row r="399" spans="1:8" hidden="1" x14ac:dyDescent="0.35">
      <c r="A399">
        <v>14000</v>
      </c>
      <c r="B399" t="str">
        <f t="shared" si="30"/>
        <v>02140</v>
      </c>
      <c r="C399" t="str">
        <f>"CJS48017"</f>
        <v>CJS48017</v>
      </c>
      <c r="D399" t="str">
        <f>"101010"</f>
        <v>101010</v>
      </c>
      <c r="E399" t="s">
        <v>27</v>
      </c>
      <c r="F399">
        <v>1735.93</v>
      </c>
      <c r="G399">
        <v>0</v>
      </c>
      <c r="H399">
        <v>1735.93</v>
      </c>
    </row>
    <row r="400" spans="1:8" hidden="1" x14ac:dyDescent="0.35">
      <c r="A400">
        <v>14000</v>
      </c>
      <c r="B400" t="str">
        <f t="shared" si="30"/>
        <v>02140</v>
      </c>
      <c r="C400" t="str">
        <f>"CJS48017"</f>
        <v>CJS48017</v>
      </c>
      <c r="D400" t="str">
        <f>"308000"</f>
        <v>308000</v>
      </c>
      <c r="E400" t="s">
        <v>91</v>
      </c>
      <c r="F400">
        <v>-1735.93</v>
      </c>
      <c r="G400">
        <v>0</v>
      </c>
      <c r="H400">
        <v>-1735.93</v>
      </c>
    </row>
    <row r="401" spans="1:8" hidden="1" x14ac:dyDescent="0.35">
      <c r="A401">
        <v>14000</v>
      </c>
      <c r="B401" t="str">
        <f t="shared" si="30"/>
        <v>02140</v>
      </c>
      <c r="C401" t="str">
        <f>"CJS48018"</f>
        <v>CJS48018</v>
      </c>
      <c r="D401" t="str">
        <f>"101010"</f>
        <v>101010</v>
      </c>
      <c r="E401" t="s">
        <v>27</v>
      </c>
      <c r="F401">
        <v>0</v>
      </c>
      <c r="G401">
        <v>0</v>
      </c>
      <c r="H401">
        <v>0</v>
      </c>
    </row>
    <row r="402" spans="1:8" hidden="1" x14ac:dyDescent="0.35">
      <c r="A402">
        <v>14000</v>
      </c>
      <c r="B402" t="str">
        <f t="shared" si="30"/>
        <v>02140</v>
      </c>
      <c r="C402" t="str">
        <f>"CJS48018"</f>
        <v>CJS48018</v>
      </c>
      <c r="D402" t="str">
        <f>"308000"</f>
        <v>308000</v>
      </c>
      <c r="E402" t="s">
        <v>91</v>
      </c>
      <c r="F402">
        <v>0</v>
      </c>
      <c r="G402">
        <v>0</v>
      </c>
      <c r="H402">
        <v>0</v>
      </c>
    </row>
    <row r="403" spans="1:8" hidden="1" x14ac:dyDescent="0.35">
      <c r="A403">
        <v>14000</v>
      </c>
      <c r="B403" t="str">
        <f t="shared" si="30"/>
        <v>02140</v>
      </c>
      <c r="C403" t="str">
        <f>"CJS48019"</f>
        <v>CJS48019</v>
      </c>
      <c r="D403" t="str">
        <f>"101010"</f>
        <v>101010</v>
      </c>
      <c r="E403" t="s">
        <v>27</v>
      </c>
      <c r="F403">
        <v>5423.95</v>
      </c>
      <c r="G403">
        <v>0</v>
      </c>
      <c r="H403">
        <v>5423.95</v>
      </c>
    </row>
    <row r="404" spans="1:8" hidden="1" x14ac:dyDescent="0.35">
      <c r="A404">
        <v>14000</v>
      </c>
      <c r="B404" t="str">
        <f t="shared" si="30"/>
        <v>02140</v>
      </c>
      <c r="C404" t="str">
        <f>"CJS48019"</f>
        <v>CJS48019</v>
      </c>
      <c r="D404" t="str">
        <f>"308000"</f>
        <v>308000</v>
      </c>
      <c r="E404" t="s">
        <v>91</v>
      </c>
      <c r="F404">
        <v>-5423.95</v>
      </c>
      <c r="G404">
        <v>0</v>
      </c>
      <c r="H404">
        <v>-5423.95</v>
      </c>
    </row>
    <row r="405" spans="1:8" hidden="1" x14ac:dyDescent="0.35">
      <c r="A405">
        <v>14000</v>
      </c>
      <c r="B405" t="str">
        <f t="shared" si="30"/>
        <v>02140</v>
      </c>
      <c r="C405" t="str">
        <f>"CJS48021"</f>
        <v>CJS48021</v>
      </c>
      <c r="D405" t="str">
        <f>"101010"</f>
        <v>101010</v>
      </c>
      <c r="E405" t="s">
        <v>27</v>
      </c>
      <c r="F405">
        <v>0</v>
      </c>
      <c r="G405">
        <v>0</v>
      </c>
      <c r="H405">
        <v>0</v>
      </c>
    </row>
    <row r="406" spans="1:8" hidden="1" x14ac:dyDescent="0.35">
      <c r="A406">
        <v>14000</v>
      </c>
      <c r="B406" t="str">
        <f t="shared" si="30"/>
        <v>02140</v>
      </c>
      <c r="C406" t="str">
        <f>"CJS48021"</f>
        <v>CJS48021</v>
      </c>
      <c r="D406" t="str">
        <f>"308000"</f>
        <v>308000</v>
      </c>
      <c r="E406" t="s">
        <v>91</v>
      </c>
      <c r="F406">
        <v>0</v>
      </c>
      <c r="G406">
        <v>0</v>
      </c>
      <c r="H406">
        <v>0</v>
      </c>
    </row>
    <row r="407" spans="1:8" hidden="1" x14ac:dyDescent="0.35">
      <c r="A407">
        <v>14000</v>
      </c>
      <c r="B407" t="str">
        <f t="shared" si="30"/>
        <v>02140</v>
      </c>
      <c r="C407" t="str">
        <f>"CJS48024"</f>
        <v>CJS48024</v>
      </c>
      <c r="D407" t="str">
        <f>"101010"</f>
        <v>101010</v>
      </c>
      <c r="E407" t="s">
        <v>27</v>
      </c>
      <c r="F407">
        <v>0</v>
      </c>
      <c r="G407">
        <v>0</v>
      </c>
      <c r="H407">
        <v>0</v>
      </c>
    </row>
    <row r="408" spans="1:8" hidden="1" x14ac:dyDescent="0.35">
      <c r="A408">
        <v>14000</v>
      </c>
      <c r="B408" t="str">
        <f t="shared" si="30"/>
        <v>02140</v>
      </c>
      <c r="C408" t="str">
        <f>"CJS48032"</f>
        <v>CJS48032</v>
      </c>
      <c r="D408" t="str">
        <f>"101010"</f>
        <v>101010</v>
      </c>
      <c r="E408" t="s">
        <v>27</v>
      </c>
      <c r="F408">
        <v>0</v>
      </c>
      <c r="G408">
        <v>0</v>
      </c>
      <c r="H408">
        <v>0</v>
      </c>
    </row>
    <row r="409" spans="1:8" hidden="1" x14ac:dyDescent="0.35">
      <c r="A409">
        <v>14000</v>
      </c>
      <c r="B409" t="str">
        <f t="shared" si="30"/>
        <v>02140</v>
      </c>
      <c r="C409" t="str">
        <f>"CJS48033"</f>
        <v>CJS48033</v>
      </c>
      <c r="D409" t="str">
        <f>"101010"</f>
        <v>101010</v>
      </c>
      <c r="E409" t="s">
        <v>27</v>
      </c>
      <c r="F409">
        <v>0</v>
      </c>
      <c r="G409">
        <v>0</v>
      </c>
      <c r="H409">
        <v>0</v>
      </c>
    </row>
    <row r="410" spans="1:8" hidden="1" x14ac:dyDescent="0.35">
      <c r="A410">
        <v>14000</v>
      </c>
      <c r="B410" t="str">
        <f t="shared" si="30"/>
        <v>02140</v>
      </c>
      <c r="C410" t="str">
        <f>"CJS48034"</f>
        <v>CJS48034</v>
      </c>
      <c r="D410" t="str">
        <f>"101010"</f>
        <v>101010</v>
      </c>
      <c r="E410" t="s">
        <v>27</v>
      </c>
      <c r="F410">
        <v>7798.7</v>
      </c>
      <c r="G410">
        <v>0</v>
      </c>
      <c r="H410">
        <v>7798.7</v>
      </c>
    </row>
    <row r="411" spans="1:8" hidden="1" x14ac:dyDescent="0.35">
      <c r="A411">
        <v>14000</v>
      </c>
      <c r="B411" t="str">
        <f t="shared" si="30"/>
        <v>02140</v>
      </c>
      <c r="C411" t="str">
        <f>"CJS48034"</f>
        <v>CJS48034</v>
      </c>
      <c r="D411" t="str">
        <f>"308000"</f>
        <v>308000</v>
      </c>
      <c r="E411" t="s">
        <v>91</v>
      </c>
      <c r="F411">
        <v>-7798.7</v>
      </c>
      <c r="G411">
        <v>0</v>
      </c>
      <c r="H411">
        <v>-7798.7</v>
      </c>
    </row>
    <row r="412" spans="1:8" hidden="1" x14ac:dyDescent="0.35">
      <c r="A412">
        <v>14000</v>
      </c>
      <c r="B412" t="str">
        <f t="shared" si="30"/>
        <v>02140</v>
      </c>
      <c r="C412" t="str">
        <f>"CJS48036"</f>
        <v>CJS48036</v>
      </c>
      <c r="D412" t="str">
        <f>"101010"</f>
        <v>101010</v>
      </c>
      <c r="E412" t="s">
        <v>27</v>
      </c>
      <c r="F412">
        <v>1362.9</v>
      </c>
      <c r="G412">
        <v>0</v>
      </c>
      <c r="H412">
        <v>1362.9</v>
      </c>
    </row>
    <row r="413" spans="1:8" hidden="1" x14ac:dyDescent="0.35">
      <c r="A413">
        <v>14000</v>
      </c>
      <c r="B413" t="str">
        <f t="shared" si="30"/>
        <v>02140</v>
      </c>
      <c r="C413" t="str">
        <f>"CJS48036"</f>
        <v>CJS48036</v>
      </c>
      <c r="D413" t="str">
        <f>"308000"</f>
        <v>308000</v>
      </c>
      <c r="E413" t="s">
        <v>91</v>
      </c>
      <c r="F413">
        <v>-1362.9</v>
      </c>
      <c r="G413">
        <v>0</v>
      </c>
      <c r="H413">
        <v>-1362.9</v>
      </c>
    </row>
    <row r="414" spans="1:8" hidden="1" x14ac:dyDescent="0.35">
      <c r="A414">
        <v>14000</v>
      </c>
      <c r="B414" t="str">
        <f t="shared" si="30"/>
        <v>02140</v>
      </c>
      <c r="C414" t="str">
        <f>"CJS48037"</f>
        <v>CJS48037</v>
      </c>
      <c r="D414" t="str">
        <f>"101010"</f>
        <v>101010</v>
      </c>
      <c r="E414" t="s">
        <v>27</v>
      </c>
      <c r="F414">
        <v>35.5</v>
      </c>
      <c r="G414">
        <v>0</v>
      </c>
      <c r="H414">
        <v>35.5</v>
      </c>
    </row>
    <row r="415" spans="1:8" hidden="1" x14ac:dyDescent="0.35">
      <c r="A415">
        <v>14000</v>
      </c>
      <c r="B415" t="str">
        <f t="shared" si="30"/>
        <v>02140</v>
      </c>
      <c r="C415" t="str">
        <f>"CJS48037"</f>
        <v>CJS48037</v>
      </c>
      <c r="D415" t="str">
        <f>"308000"</f>
        <v>308000</v>
      </c>
      <c r="E415" t="s">
        <v>91</v>
      </c>
      <c r="F415">
        <v>-35.5</v>
      </c>
      <c r="G415">
        <v>0</v>
      </c>
      <c r="H415">
        <v>-35.5</v>
      </c>
    </row>
    <row r="416" spans="1:8" hidden="1" x14ac:dyDescent="0.35">
      <c r="A416">
        <v>14000</v>
      </c>
      <c r="B416" t="str">
        <f t="shared" si="30"/>
        <v>02140</v>
      </c>
      <c r="C416" t="str">
        <f>"CJS48038"</f>
        <v>CJS48038</v>
      </c>
      <c r="D416" t="str">
        <f>"101010"</f>
        <v>101010</v>
      </c>
      <c r="E416" t="s">
        <v>27</v>
      </c>
      <c r="F416">
        <v>3555</v>
      </c>
      <c r="G416">
        <v>0</v>
      </c>
      <c r="H416">
        <v>3555</v>
      </c>
    </row>
    <row r="417" spans="1:8" hidden="1" x14ac:dyDescent="0.35">
      <c r="A417">
        <v>14000</v>
      </c>
      <c r="B417" t="str">
        <f t="shared" si="30"/>
        <v>02140</v>
      </c>
      <c r="C417" t="str">
        <f>"CJS48038"</f>
        <v>CJS48038</v>
      </c>
      <c r="D417" t="str">
        <f>"308000"</f>
        <v>308000</v>
      </c>
      <c r="E417" t="s">
        <v>91</v>
      </c>
      <c r="F417">
        <v>-3555</v>
      </c>
      <c r="G417">
        <v>0</v>
      </c>
      <c r="H417">
        <v>-3555</v>
      </c>
    </row>
    <row r="418" spans="1:8" hidden="1" x14ac:dyDescent="0.35">
      <c r="A418">
        <v>14000</v>
      </c>
      <c r="B418" t="str">
        <f t="shared" si="30"/>
        <v>02140</v>
      </c>
      <c r="C418" t="str">
        <f>"CJS48039"</f>
        <v>CJS48039</v>
      </c>
      <c r="D418" t="str">
        <f>"101010"</f>
        <v>101010</v>
      </c>
      <c r="E418" t="s">
        <v>27</v>
      </c>
      <c r="F418">
        <v>0</v>
      </c>
      <c r="G418">
        <v>0</v>
      </c>
      <c r="H418">
        <v>0</v>
      </c>
    </row>
    <row r="419" spans="1:8" hidden="1" x14ac:dyDescent="0.35">
      <c r="A419">
        <v>14000</v>
      </c>
      <c r="B419" t="str">
        <f t="shared" si="30"/>
        <v>02140</v>
      </c>
      <c r="C419" t="str">
        <f>"CJS48040"</f>
        <v>CJS48040</v>
      </c>
      <c r="D419" t="str">
        <f>"101010"</f>
        <v>101010</v>
      </c>
      <c r="E419" t="s">
        <v>27</v>
      </c>
      <c r="F419">
        <v>900</v>
      </c>
      <c r="G419">
        <v>0</v>
      </c>
      <c r="H419">
        <v>900</v>
      </c>
    </row>
    <row r="420" spans="1:8" hidden="1" x14ac:dyDescent="0.35">
      <c r="A420">
        <v>14000</v>
      </c>
      <c r="B420" t="str">
        <f t="shared" si="30"/>
        <v>02140</v>
      </c>
      <c r="C420" t="str">
        <f>"CJS48040"</f>
        <v>CJS48040</v>
      </c>
      <c r="D420" t="str">
        <f>"308000"</f>
        <v>308000</v>
      </c>
      <c r="E420" t="s">
        <v>91</v>
      </c>
      <c r="F420">
        <v>-900</v>
      </c>
      <c r="G420">
        <v>0</v>
      </c>
      <c r="H420">
        <v>-900</v>
      </c>
    </row>
    <row r="421" spans="1:8" hidden="1" x14ac:dyDescent="0.35">
      <c r="A421">
        <v>14000</v>
      </c>
      <c r="B421" t="str">
        <f t="shared" si="30"/>
        <v>02140</v>
      </c>
      <c r="C421" t="str">
        <f>"CJS48047"</f>
        <v>CJS48047</v>
      </c>
      <c r="D421" t="str">
        <f>"101010"</f>
        <v>101010</v>
      </c>
      <c r="E421" t="s">
        <v>27</v>
      </c>
      <c r="F421">
        <v>2219.31</v>
      </c>
      <c r="G421">
        <v>0</v>
      </c>
      <c r="H421">
        <v>2219.31</v>
      </c>
    </row>
    <row r="422" spans="1:8" hidden="1" x14ac:dyDescent="0.35">
      <c r="A422">
        <v>14000</v>
      </c>
      <c r="B422" t="str">
        <f t="shared" si="30"/>
        <v>02140</v>
      </c>
      <c r="C422" t="str">
        <f>"CJS48047"</f>
        <v>CJS48047</v>
      </c>
      <c r="D422" t="str">
        <f>"308000"</f>
        <v>308000</v>
      </c>
      <c r="E422" t="s">
        <v>91</v>
      </c>
      <c r="F422">
        <v>-2219.31</v>
      </c>
      <c r="G422">
        <v>0</v>
      </c>
      <c r="H422">
        <v>-2219.31</v>
      </c>
    </row>
    <row r="423" spans="1:8" hidden="1" x14ac:dyDescent="0.35">
      <c r="A423">
        <v>14000</v>
      </c>
      <c r="B423" t="str">
        <f t="shared" ref="B423:B454" si="31">"02140"</f>
        <v>02140</v>
      </c>
      <c r="C423" t="str">
        <f>"CJS48048"</f>
        <v>CJS48048</v>
      </c>
      <c r="D423" t="str">
        <f>"101010"</f>
        <v>101010</v>
      </c>
      <c r="E423" t="s">
        <v>27</v>
      </c>
      <c r="F423">
        <v>0</v>
      </c>
      <c r="G423">
        <v>0</v>
      </c>
      <c r="H423">
        <v>0</v>
      </c>
    </row>
    <row r="424" spans="1:8" hidden="1" x14ac:dyDescent="0.35">
      <c r="A424">
        <v>14000</v>
      </c>
      <c r="B424" t="str">
        <f t="shared" si="31"/>
        <v>02140</v>
      </c>
      <c r="C424" t="str">
        <f>"CJS48048"</f>
        <v>CJS48048</v>
      </c>
      <c r="D424" t="str">
        <f>"308000"</f>
        <v>308000</v>
      </c>
      <c r="E424" t="s">
        <v>91</v>
      </c>
      <c r="F424">
        <v>0</v>
      </c>
      <c r="G424">
        <v>0</v>
      </c>
      <c r="H424">
        <v>0</v>
      </c>
    </row>
    <row r="425" spans="1:8" hidden="1" x14ac:dyDescent="0.35">
      <c r="A425">
        <v>14000</v>
      </c>
      <c r="B425" t="str">
        <f t="shared" si="31"/>
        <v>02140</v>
      </c>
      <c r="C425" t="str">
        <f>"CJS48050"</f>
        <v>CJS48050</v>
      </c>
      <c r="D425" t="str">
        <f>"101010"</f>
        <v>101010</v>
      </c>
      <c r="E425" t="s">
        <v>27</v>
      </c>
      <c r="F425">
        <v>818.34</v>
      </c>
      <c r="G425">
        <v>0</v>
      </c>
      <c r="H425">
        <v>818.34</v>
      </c>
    </row>
    <row r="426" spans="1:8" hidden="1" x14ac:dyDescent="0.35">
      <c r="A426">
        <v>14000</v>
      </c>
      <c r="B426" t="str">
        <f t="shared" si="31"/>
        <v>02140</v>
      </c>
      <c r="C426" t="str">
        <f>"CJS48050"</f>
        <v>CJS48050</v>
      </c>
      <c r="D426" t="str">
        <f>"308000"</f>
        <v>308000</v>
      </c>
      <c r="E426" t="s">
        <v>91</v>
      </c>
      <c r="F426">
        <v>-818.34</v>
      </c>
      <c r="G426">
        <v>0</v>
      </c>
      <c r="H426">
        <v>-818.34</v>
      </c>
    </row>
    <row r="427" spans="1:8" hidden="1" x14ac:dyDescent="0.35">
      <c r="A427">
        <v>14000</v>
      </c>
      <c r="B427" t="str">
        <f t="shared" si="31"/>
        <v>02140</v>
      </c>
      <c r="C427" t="str">
        <f>"CJS48051"</f>
        <v>CJS48051</v>
      </c>
      <c r="D427" t="str">
        <f>"101010"</f>
        <v>101010</v>
      </c>
      <c r="E427" t="s">
        <v>27</v>
      </c>
      <c r="F427">
        <v>1627.95</v>
      </c>
      <c r="G427">
        <v>0</v>
      </c>
      <c r="H427">
        <v>1627.95</v>
      </c>
    </row>
    <row r="428" spans="1:8" hidden="1" x14ac:dyDescent="0.35">
      <c r="A428">
        <v>14000</v>
      </c>
      <c r="B428" t="str">
        <f t="shared" si="31"/>
        <v>02140</v>
      </c>
      <c r="C428" t="str">
        <f>"CJS48051"</f>
        <v>CJS48051</v>
      </c>
      <c r="D428" t="str">
        <f>"308000"</f>
        <v>308000</v>
      </c>
      <c r="E428" t="s">
        <v>91</v>
      </c>
      <c r="F428">
        <v>-1627.95</v>
      </c>
      <c r="G428">
        <v>0</v>
      </c>
      <c r="H428">
        <v>-1627.95</v>
      </c>
    </row>
    <row r="429" spans="1:8" hidden="1" x14ac:dyDescent="0.35">
      <c r="A429">
        <v>14000</v>
      </c>
      <c r="B429" t="str">
        <f t="shared" si="31"/>
        <v>02140</v>
      </c>
      <c r="C429" t="str">
        <f>"CJS48052"</f>
        <v>CJS48052</v>
      </c>
      <c r="D429" t="str">
        <f>"101010"</f>
        <v>101010</v>
      </c>
      <c r="E429" t="s">
        <v>27</v>
      </c>
      <c r="F429">
        <v>3531.26</v>
      </c>
      <c r="G429">
        <v>0</v>
      </c>
      <c r="H429">
        <v>3531.26</v>
      </c>
    </row>
    <row r="430" spans="1:8" hidden="1" x14ac:dyDescent="0.35">
      <c r="A430">
        <v>14000</v>
      </c>
      <c r="B430" t="str">
        <f t="shared" si="31"/>
        <v>02140</v>
      </c>
      <c r="C430" t="str">
        <f>"CJS48052"</f>
        <v>CJS48052</v>
      </c>
      <c r="D430" t="str">
        <f>"308000"</f>
        <v>308000</v>
      </c>
      <c r="E430" t="s">
        <v>91</v>
      </c>
      <c r="F430">
        <v>-3531.26</v>
      </c>
      <c r="G430">
        <v>0</v>
      </c>
      <c r="H430">
        <v>-3531.26</v>
      </c>
    </row>
    <row r="431" spans="1:8" hidden="1" x14ac:dyDescent="0.35">
      <c r="A431">
        <v>14000</v>
      </c>
      <c r="B431" t="str">
        <f t="shared" si="31"/>
        <v>02140</v>
      </c>
      <c r="C431" t="str">
        <f>"CJS48054"</f>
        <v>CJS48054</v>
      </c>
      <c r="D431" t="str">
        <f>"101010"</f>
        <v>101010</v>
      </c>
      <c r="E431" t="s">
        <v>27</v>
      </c>
      <c r="F431">
        <v>0</v>
      </c>
      <c r="G431">
        <v>0</v>
      </c>
      <c r="H431">
        <v>0</v>
      </c>
    </row>
    <row r="432" spans="1:8" hidden="1" x14ac:dyDescent="0.35">
      <c r="A432">
        <v>14000</v>
      </c>
      <c r="B432" t="str">
        <f t="shared" si="31"/>
        <v>02140</v>
      </c>
      <c r="C432" t="str">
        <f>"CJS48055"</f>
        <v>CJS48055</v>
      </c>
      <c r="D432" t="str">
        <f>"101010"</f>
        <v>101010</v>
      </c>
      <c r="E432" t="s">
        <v>27</v>
      </c>
      <c r="F432">
        <v>40</v>
      </c>
      <c r="G432">
        <v>0</v>
      </c>
      <c r="H432">
        <v>40</v>
      </c>
    </row>
    <row r="433" spans="1:8" hidden="1" x14ac:dyDescent="0.35">
      <c r="A433">
        <v>14000</v>
      </c>
      <c r="B433" t="str">
        <f t="shared" si="31"/>
        <v>02140</v>
      </c>
      <c r="C433" t="str">
        <f>"CJS48055"</f>
        <v>CJS48055</v>
      </c>
      <c r="D433" t="str">
        <f>"308000"</f>
        <v>308000</v>
      </c>
      <c r="E433" t="s">
        <v>91</v>
      </c>
      <c r="F433">
        <v>-40</v>
      </c>
      <c r="G433">
        <v>0</v>
      </c>
      <c r="H433">
        <v>-40</v>
      </c>
    </row>
    <row r="434" spans="1:8" hidden="1" x14ac:dyDescent="0.35">
      <c r="A434">
        <v>14000</v>
      </c>
      <c r="B434" t="str">
        <f t="shared" si="31"/>
        <v>02140</v>
      </c>
      <c r="C434" t="str">
        <f>"CJS48056"</f>
        <v>CJS48056</v>
      </c>
      <c r="D434" t="str">
        <f>"101010"</f>
        <v>101010</v>
      </c>
      <c r="E434" t="s">
        <v>27</v>
      </c>
      <c r="F434">
        <v>0</v>
      </c>
      <c r="G434">
        <v>0</v>
      </c>
      <c r="H434">
        <v>0</v>
      </c>
    </row>
    <row r="435" spans="1:8" hidden="1" x14ac:dyDescent="0.35">
      <c r="A435">
        <v>14000</v>
      </c>
      <c r="B435" t="str">
        <f t="shared" si="31"/>
        <v>02140</v>
      </c>
      <c r="C435" t="str">
        <f>"CJS48057"</f>
        <v>CJS48057</v>
      </c>
      <c r="D435" t="str">
        <f>"101010"</f>
        <v>101010</v>
      </c>
      <c r="E435" t="s">
        <v>27</v>
      </c>
      <c r="F435">
        <v>-30115.7</v>
      </c>
      <c r="G435">
        <v>125</v>
      </c>
      <c r="H435">
        <v>-29990.7</v>
      </c>
    </row>
    <row r="436" spans="1:8" hidden="1" x14ac:dyDescent="0.35">
      <c r="A436">
        <v>14000</v>
      </c>
      <c r="B436" t="str">
        <f t="shared" si="31"/>
        <v>02140</v>
      </c>
      <c r="C436" t="str">
        <f>"CJS48057"</f>
        <v>CJS48057</v>
      </c>
      <c r="D436" t="str">
        <f>"308000"</f>
        <v>308000</v>
      </c>
      <c r="E436" t="s">
        <v>91</v>
      </c>
      <c r="F436">
        <v>30115.7</v>
      </c>
      <c r="G436">
        <v>0</v>
      </c>
      <c r="H436">
        <v>30115.7</v>
      </c>
    </row>
    <row r="437" spans="1:8" hidden="1" x14ac:dyDescent="0.35">
      <c r="A437">
        <v>14000</v>
      </c>
      <c r="B437" t="str">
        <f t="shared" si="31"/>
        <v>02140</v>
      </c>
      <c r="C437" t="str">
        <f>"CJS48057"</f>
        <v>CJS48057</v>
      </c>
      <c r="D437" t="str">
        <f>"4009004"</f>
        <v>4009004</v>
      </c>
      <c r="E437" t="s">
        <v>95</v>
      </c>
      <c r="F437">
        <v>0</v>
      </c>
      <c r="G437">
        <v>-125</v>
      </c>
      <c r="H437">
        <v>-125</v>
      </c>
    </row>
    <row r="438" spans="1:8" hidden="1" x14ac:dyDescent="0.35">
      <c r="A438">
        <v>14000</v>
      </c>
      <c r="B438" t="str">
        <f t="shared" si="31"/>
        <v>02140</v>
      </c>
      <c r="C438" t="str">
        <f t="shared" ref="C438:C445" si="32">"CJS48059"</f>
        <v>CJS48059</v>
      </c>
      <c r="D438" t="str">
        <f>"101010"</f>
        <v>101010</v>
      </c>
      <c r="E438" t="s">
        <v>27</v>
      </c>
      <c r="F438">
        <v>31713.63</v>
      </c>
      <c r="G438">
        <v>0</v>
      </c>
      <c r="H438">
        <v>31713.63</v>
      </c>
    </row>
    <row r="439" spans="1:8" hidden="1" x14ac:dyDescent="0.35">
      <c r="A439">
        <v>14000</v>
      </c>
      <c r="B439" t="str">
        <f t="shared" si="31"/>
        <v>02140</v>
      </c>
      <c r="C439" t="str">
        <f t="shared" si="32"/>
        <v>CJS48059</v>
      </c>
      <c r="D439" t="str">
        <f>"205025"</f>
        <v>205025</v>
      </c>
      <c r="E439" t="s">
        <v>29</v>
      </c>
      <c r="F439">
        <v>0</v>
      </c>
      <c r="G439">
        <v>0</v>
      </c>
      <c r="H439">
        <v>0</v>
      </c>
    </row>
    <row r="440" spans="1:8" hidden="1" x14ac:dyDescent="0.35">
      <c r="A440">
        <v>14000</v>
      </c>
      <c r="B440" t="str">
        <f t="shared" si="31"/>
        <v>02140</v>
      </c>
      <c r="C440" t="str">
        <f t="shared" si="32"/>
        <v>CJS48059</v>
      </c>
      <c r="D440" t="str">
        <f>"308000"</f>
        <v>308000</v>
      </c>
      <c r="E440" t="s">
        <v>91</v>
      </c>
      <c r="F440">
        <v>-70453.03</v>
      </c>
      <c r="G440">
        <v>0</v>
      </c>
      <c r="H440">
        <v>-70453.03</v>
      </c>
    </row>
    <row r="441" spans="1:8" hidden="1" x14ac:dyDescent="0.35">
      <c r="A441">
        <v>14000</v>
      </c>
      <c r="B441" t="str">
        <f t="shared" si="31"/>
        <v>02140</v>
      </c>
      <c r="C441" t="str">
        <f t="shared" si="32"/>
        <v>CJS48059</v>
      </c>
      <c r="D441" t="str">
        <f>"4009004"</f>
        <v>4009004</v>
      </c>
      <c r="E441" t="s">
        <v>95</v>
      </c>
      <c r="F441">
        <v>-10000</v>
      </c>
      <c r="G441">
        <v>0</v>
      </c>
      <c r="H441">
        <v>-10000</v>
      </c>
    </row>
    <row r="442" spans="1:8" hidden="1" x14ac:dyDescent="0.35">
      <c r="A442">
        <v>14000</v>
      </c>
      <c r="B442" t="str">
        <f t="shared" si="31"/>
        <v>02140</v>
      </c>
      <c r="C442" t="str">
        <f t="shared" si="32"/>
        <v>CJS48059</v>
      </c>
      <c r="D442" t="str">
        <f>"5012640"</f>
        <v>5012640</v>
      </c>
      <c r="E442" t="s">
        <v>60</v>
      </c>
      <c r="F442">
        <v>5718.8</v>
      </c>
      <c r="G442">
        <v>0</v>
      </c>
      <c r="H442">
        <v>5718.8</v>
      </c>
    </row>
    <row r="443" spans="1:8" hidden="1" x14ac:dyDescent="0.35">
      <c r="A443">
        <v>14000</v>
      </c>
      <c r="B443" t="str">
        <f t="shared" si="31"/>
        <v>02140</v>
      </c>
      <c r="C443" t="str">
        <f t="shared" si="32"/>
        <v>CJS48059</v>
      </c>
      <c r="D443" t="str">
        <f>"5012850"</f>
        <v>5012850</v>
      </c>
      <c r="E443" t="s">
        <v>68</v>
      </c>
      <c r="F443">
        <v>36226.800000000003</v>
      </c>
      <c r="G443">
        <v>0</v>
      </c>
      <c r="H443">
        <v>36226.800000000003</v>
      </c>
    </row>
    <row r="444" spans="1:8" hidden="1" x14ac:dyDescent="0.35">
      <c r="A444">
        <v>14000</v>
      </c>
      <c r="B444" t="str">
        <f t="shared" si="31"/>
        <v>02140</v>
      </c>
      <c r="C444" t="str">
        <f t="shared" si="32"/>
        <v>CJS48059</v>
      </c>
      <c r="D444" t="str">
        <f>"5015340"</f>
        <v>5015340</v>
      </c>
      <c r="E444" t="s">
        <v>99</v>
      </c>
      <c r="F444">
        <v>1950</v>
      </c>
      <c r="G444">
        <v>0</v>
      </c>
      <c r="H444">
        <v>1950</v>
      </c>
    </row>
    <row r="445" spans="1:8" hidden="1" x14ac:dyDescent="0.35">
      <c r="A445">
        <v>14000</v>
      </c>
      <c r="B445" t="str">
        <f t="shared" si="31"/>
        <v>02140</v>
      </c>
      <c r="C445" t="str">
        <f t="shared" si="32"/>
        <v>CJS48059</v>
      </c>
      <c r="D445" t="str">
        <f>"5015350"</f>
        <v>5015350</v>
      </c>
      <c r="E445" t="s">
        <v>75</v>
      </c>
      <c r="F445">
        <v>4843.8</v>
      </c>
      <c r="G445">
        <v>0</v>
      </c>
      <c r="H445">
        <v>4843.8</v>
      </c>
    </row>
    <row r="446" spans="1:8" hidden="1" x14ac:dyDescent="0.35">
      <c r="A446">
        <v>14000</v>
      </c>
      <c r="B446" t="str">
        <f t="shared" si="31"/>
        <v>02140</v>
      </c>
      <c r="C446" t="str">
        <f>"CJS48060"</f>
        <v>CJS48060</v>
      </c>
      <c r="D446" t="str">
        <f>"101010"</f>
        <v>101010</v>
      </c>
      <c r="E446" t="s">
        <v>27</v>
      </c>
      <c r="F446">
        <v>0</v>
      </c>
      <c r="G446">
        <v>0</v>
      </c>
      <c r="H446">
        <v>0</v>
      </c>
    </row>
    <row r="447" spans="1:8" hidden="1" x14ac:dyDescent="0.35">
      <c r="A447">
        <v>14000</v>
      </c>
      <c r="B447" t="str">
        <f t="shared" si="31"/>
        <v>02140</v>
      </c>
      <c r="C447" t="str">
        <f>"CJS48060"</f>
        <v>CJS48060</v>
      </c>
      <c r="D447" t="str">
        <f>"308000"</f>
        <v>308000</v>
      </c>
      <c r="E447" t="s">
        <v>91</v>
      </c>
      <c r="F447">
        <v>0</v>
      </c>
      <c r="G447">
        <v>0</v>
      </c>
      <c r="H447">
        <v>0</v>
      </c>
    </row>
    <row r="448" spans="1:8" hidden="1" x14ac:dyDescent="0.35">
      <c r="A448">
        <v>14000</v>
      </c>
      <c r="B448" t="str">
        <f t="shared" si="31"/>
        <v>02140</v>
      </c>
      <c r="C448" t="str">
        <f>"CJS48061"</f>
        <v>CJS48061</v>
      </c>
      <c r="D448" t="str">
        <f>"101010"</f>
        <v>101010</v>
      </c>
      <c r="E448" t="s">
        <v>27</v>
      </c>
      <c r="F448">
        <v>1784.86</v>
      </c>
      <c r="G448">
        <v>0</v>
      </c>
      <c r="H448">
        <v>1784.86</v>
      </c>
    </row>
    <row r="449" spans="1:8" hidden="1" x14ac:dyDescent="0.35">
      <c r="A449">
        <v>14000</v>
      </c>
      <c r="B449" t="str">
        <f t="shared" si="31"/>
        <v>02140</v>
      </c>
      <c r="C449" t="str">
        <f>"CJS48061"</f>
        <v>CJS48061</v>
      </c>
      <c r="D449" t="str">
        <f>"308000"</f>
        <v>308000</v>
      </c>
      <c r="E449" t="s">
        <v>91</v>
      </c>
      <c r="F449">
        <v>-1784.86</v>
      </c>
      <c r="G449">
        <v>0</v>
      </c>
      <c r="H449">
        <v>-1784.86</v>
      </c>
    </row>
    <row r="450" spans="1:8" hidden="1" x14ac:dyDescent="0.35">
      <c r="A450">
        <v>14000</v>
      </c>
      <c r="B450" t="str">
        <f t="shared" si="31"/>
        <v>02140</v>
      </c>
      <c r="C450" t="str">
        <f>"CJS48062"</f>
        <v>CJS48062</v>
      </c>
      <c r="D450" t="str">
        <f>"101010"</f>
        <v>101010</v>
      </c>
      <c r="E450" t="s">
        <v>27</v>
      </c>
      <c r="F450">
        <v>0</v>
      </c>
      <c r="G450">
        <v>0</v>
      </c>
      <c r="H450">
        <v>0</v>
      </c>
    </row>
    <row r="451" spans="1:8" hidden="1" x14ac:dyDescent="0.35">
      <c r="A451">
        <v>14000</v>
      </c>
      <c r="B451" t="str">
        <f t="shared" si="31"/>
        <v>02140</v>
      </c>
      <c r="C451" t="str">
        <f>"CJS48062"</f>
        <v>CJS48062</v>
      </c>
      <c r="D451" t="str">
        <f>"308000"</f>
        <v>308000</v>
      </c>
      <c r="E451" t="s">
        <v>91</v>
      </c>
      <c r="F451">
        <v>0</v>
      </c>
      <c r="G451">
        <v>0</v>
      </c>
      <c r="H451">
        <v>0</v>
      </c>
    </row>
    <row r="452" spans="1:8" hidden="1" x14ac:dyDescent="0.35">
      <c r="A452">
        <v>14000</v>
      </c>
      <c r="B452" t="str">
        <f t="shared" si="31"/>
        <v>02140</v>
      </c>
      <c r="C452" t="str">
        <f>"CJS48063"</f>
        <v>CJS48063</v>
      </c>
      <c r="D452" t="str">
        <f>"308000"</f>
        <v>308000</v>
      </c>
      <c r="E452" t="s">
        <v>91</v>
      </c>
      <c r="F452">
        <v>0</v>
      </c>
      <c r="G452">
        <v>0</v>
      </c>
      <c r="H452">
        <v>0</v>
      </c>
    </row>
    <row r="453" spans="1:8" hidden="1" x14ac:dyDescent="0.35">
      <c r="A453">
        <v>14000</v>
      </c>
      <c r="B453" t="str">
        <f t="shared" si="31"/>
        <v>02140</v>
      </c>
      <c r="C453" t="str">
        <f>"CJS48065"</f>
        <v>CJS48065</v>
      </c>
      <c r="D453" t="str">
        <f>"101010"</f>
        <v>101010</v>
      </c>
      <c r="E453" t="s">
        <v>27</v>
      </c>
      <c r="F453">
        <v>0</v>
      </c>
      <c r="G453">
        <v>0</v>
      </c>
      <c r="H453">
        <v>0</v>
      </c>
    </row>
    <row r="454" spans="1:8" hidden="1" x14ac:dyDescent="0.35">
      <c r="A454">
        <v>14000</v>
      </c>
      <c r="B454" t="str">
        <f t="shared" si="31"/>
        <v>02140</v>
      </c>
      <c r="C454" t="str">
        <f>"CJS48070"</f>
        <v>CJS48070</v>
      </c>
      <c r="D454" t="str">
        <f>"101010"</f>
        <v>101010</v>
      </c>
      <c r="E454" t="s">
        <v>27</v>
      </c>
      <c r="F454">
        <v>50526.65</v>
      </c>
      <c r="G454">
        <v>0</v>
      </c>
      <c r="H454">
        <v>50526.65</v>
      </c>
    </row>
    <row r="455" spans="1:8" hidden="1" x14ac:dyDescent="0.35">
      <c r="A455">
        <v>14000</v>
      </c>
      <c r="B455" t="str">
        <f t="shared" ref="B455:B486" si="33">"02140"</f>
        <v>02140</v>
      </c>
      <c r="C455" t="str">
        <f>"CJS48070"</f>
        <v>CJS48070</v>
      </c>
      <c r="D455" t="str">
        <f>"308000"</f>
        <v>308000</v>
      </c>
      <c r="E455" t="s">
        <v>91</v>
      </c>
      <c r="F455">
        <v>-32276.65</v>
      </c>
      <c r="G455">
        <v>0</v>
      </c>
      <c r="H455">
        <v>-32276.65</v>
      </c>
    </row>
    <row r="456" spans="1:8" hidden="1" x14ac:dyDescent="0.35">
      <c r="A456">
        <v>14000</v>
      </c>
      <c r="B456" t="str">
        <f t="shared" si="33"/>
        <v>02140</v>
      </c>
      <c r="C456" t="str">
        <f>"CJS48070"</f>
        <v>CJS48070</v>
      </c>
      <c r="D456" t="str">
        <f>"4009004"</f>
        <v>4009004</v>
      </c>
      <c r="E456" t="s">
        <v>95</v>
      </c>
      <c r="F456">
        <v>-18250</v>
      </c>
      <c r="G456">
        <v>0</v>
      </c>
      <c r="H456">
        <v>-18250</v>
      </c>
    </row>
    <row r="457" spans="1:8" hidden="1" x14ac:dyDescent="0.35">
      <c r="A457">
        <v>14000</v>
      </c>
      <c r="B457" t="str">
        <f t="shared" si="33"/>
        <v>02140</v>
      </c>
      <c r="C457" t="str">
        <f>"CJS60042"</f>
        <v>CJS60042</v>
      </c>
      <c r="D457" t="str">
        <f>"101010"</f>
        <v>101010</v>
      </c>
      <c r="E457" t="s">
        <v>27</v>
      </c>
      <c r="F457">
        <v>2837.5</v>
      </c>
      <c r="G457">
        <v>0</v>
      </c>
      <c r="H457">
        <v>2837.5</v>
      </c>
    </row>
    <row r="458" spans="1:8" hidden="1" x14ac:dyDescent="0.35">
      <c r="A458">
        <v>14000</v>
      </c>
      <c r="B458" t="str">
        <f t="shared" si="33"/>
        <v>02140</v>
      </c>
      <c r="C458" t="str">
        <f>"CJS60042"</f>
        <v>CJS60042</v>
      </c>
      <c r="D458" t="str">
        <f>"308000"</f>
        <v>308000</v>
      </c>
      <c r="E458" t="s">
        <v>91</v>
      </c>
      <c r="F458">
        <v>-2837.5</v>
      </c>
      <c r="G458">
        <v>0</v>
      </c>
      <c r="H458">
        <v>-2837.5</v>
      </c>
    </row>
    <row r="459" spans="1:8" hidden="1" x14ac:dyDescent="0.35">
      <c r="A459">
        <v>14000</v>
      </c>
      <c r="B459" t="str">
        <f t="shared" si="33"/>
        <v>02140</v>
      </c>
      <c r="C459" t="str">
        <f>"CJS60100"</f>
        <v>CJS60100</v>
      </c>
      <c r="D459" t="str">
        <f>"101010"</f>
        <v>101010</v>
      </c>
      <c r="E459" t="s">
        <v>27</v>
      </c>
      <c r="F459">
        <v>0</v>
      </c>
      <c r="G459">
        <v>0</v>
      </c>
      <c r="H459">
        <v>0</v>
      </c>
    </row>
    <row r="460" spans="1:8" hidden="1" x14ac:dyDescent="0.35">
      <c r="A460">
        <v>14000</v>
      </c>
      <c r="B460" t="str">
        <f t="shared" si="33"/>
        <v>02140</v>
      </c>
      <c r="C460" t="str">
        <f>"CJS60101"</f>
        <v>CJS60101</v>
      </c>
      <c r="D460" t="str">
        <f>"101010"</f>
        <v>101010</v>
      </c>
      <c r="E460" t="s">
        <v>27</v>
      </c>
      <c r="F460">
        <v>0</v>
      </c>
      <c r="G460">
        <v>0</v>
      </c>
      <c r="H460">
        <v>0</v>
      </c>
    </row>
    <row r="461" spans="1:8" hidden="1" x14ac:dyDescent="0.35">
      <c r="A461">
        <v>14000</v>
      </c>
      <c r="B461" t="str">
        <f t="shared" si="33"/>
        <v>02140</v>
      </c>
      <c r="C461" t="str">
        <f>"CJS70030"</f>
        <v>CJS70030</v>
      </c>
      <c r="D461" t="str">
        <f>"101010"</f>
        <v>101010</v>
      </c>
      <c r="E461" t="s">
        <v>27</v>
      </c>
      <c r="F461">
        <v>0</v>
      </c>
      <c r="G461">
        <v>0</v>
      </c>
      <c r="H461">
        <v>0</v>
      </c>
    </row>
    <row r="462" spans="1:8" hidden="1" x14ac:dyDescent="0.35">
      <c r="A462">
        <v>14000</v>
      </c>
      <c r="B462" t="str">
        <f t="shared" si="33"/>
        <v>02140</v>
      </c>
      <c r="C462" t="str">
        <f>"CJS70038"</f>
        <v>CJS70038</v>
      </c>
      <c r="D462" t="str">
        <f>"101010"</f>
        <v>101010</v>
      </c>
      <c r="E462" t="s">
        <v>27</v>
      </c>
      <c r="F462">
        <v>470</v>
      </c>
      <c r="G462">
        <v>0</v>
      </c>
      <c r="H462">
        <v>470</v>
      </c>
    </row>
    <row r="463" spans="1:8" hidden="1" x14ac:dyDescent="0.35">
      <c r="A463">
        <v>14000</v>
      </c>
      <c r="B463" t="str">
        <f t="shared" si="33"/>
        <v>02140</v>
      </c>
      <c r="C463" t="str">
        <f>"CJS70038"</f>
        <v>CJS70038</v>
      </c>
      <c r="D463" t="str">
        <f>"308000"</f>
        <v>308000</v>
      </c>
      <c r="E463" t="s">
        <v>91</v>
      </c>
      <c r="F463">
        <v>-470</v>
      </c>
      <c r="G463">
        <v>0</v>
      </c>
      <c r="H463">
        <v>-470</v>
      </c>
    </row>
    <row r="464" spans="1:8" hidden="1" x14ac:dyDescent="0.35">
      <c r="A464">
        <v>14000</v>
      </c>
      <c r="B464" t="str">
        <f t="shared" si="33"/>
        <v>02140</v>
      </c>
      <c r="C464" t="str">
        <f>"CJS70057"</f>
        <v>CJS70057</v>
      </c>
      <c r="D464" t="str">
        <f>"101010"</f>
        <v>101010</v>
      </c>
      <c r="E464" t="s">
        <v>27</v>
      </c>
      <c r="F464">
        <v>9411.92</v>
      </c>
      <c r="G464">
        <v>1000</v>
      </c>
      <c r="H464">
        <v>10411.92</v>
      </c>
    </row>
    <row r="465" spans="1:8" hidden="1" x14ac:dyDescent="0.35">
      <c r="A465">
        <v>14000</v>
      </c>
      <c r="B465" t="str">
        <f t="shared" si="33"/>
        <v>02140</v>
      </c>
      <c r="C465" t="str">
        <f>"CJS70057"</f>
        <v>CJS70057</v>
      </c>
      <c r="D465" t="str">
        <f>"308000"</f>
        <v>308000</v>
      </c>
      <c r="E465" t="s">
        <v>91</v>
      </c>
      <c r="F465">
        <v>-6761.92</v>
      </c>
      <c r="G465">
        <v>0</v>
      </c>
      <c r="H465">
        <v>-6761.92</v>
      </c>
    </row>
    <row r="466" spans="1:8" hidden="1" x14ac:dyDescent="0.35">
      <c r="A466">
        <v>14000</v>
      </c>
      <c r="B466" t="str">
        <f t="shared" si="33"/>
        <v>02140</v>
      </c>
      <c r="C466" t="str">
        <f>"CJS70057"</f>
        <v>CJS70057</v>
      </c>
      <c r="D466" t="str">
        <f>"4009004"</f>
        <v>4009004</v>
      </c>
      <c r="E466" t="s">
        <v>95</v>
      </c>
      <c r="F466">
        <v>-2650</v>
      </c>
      <c r="G466">
        <v>-1000</v>
      </c>
      <c r="H466">
        <v>-3650</v>
      </c>
    </row>
    <row r="467" spans="1:8" hidden="1" x14ac:dyDescent="0.35">
      <c r="A467">
        <v>14000</v>
      </c>
      <c r="B467" t="str">
        <f t="shared" si="33"/>
        <v>02140</v>
      </c>
      <c r="C467" t="str">
        <f>"CJS70058"</f>
        <v>CJS70058</v>
      </c>
      <c r="D467" t="str">
        <f>"101010"</f>
        <v>101010</v>
      </c>
      <c r="E467" t="s">
        <v>27</v>
      </c>
      <c r="F467">
        <v>499.86</v>
      </c>
      <c r="G467">
        <v>0</v>
      </c>
      <c r="H467">
        <v>499.86</v>
      </c>
    </row>
    <row r="468" spans="1:8" hidden="1" x14ac:dyDescent="0.35">
      <c r="A468">
        <v>14000</v>
      </c>
      <c r="B468" t="str">
        <f t="shared" si="33"/>
        <v>02140</v>
      </c>
      <c r="C468" t="str">
        <f>"CJS70058"</f>
        <v>CJS70058</v>
      </c>
      <c r="D468" t="str">
        <f>"308000"</f>
        <v>308000</v>
      </c>
      <c r="E468" t="s">
        <v>91</v>
      </c>
      <c r="F468">
        <v>-499.86</v>
      </c>
      <c r="G468">
        <v>0</v>
      </c>
      <c r="H468">
        <v>-499.86</v>
      </c>
    </row>
    <row r="469" spans="1:8" hidden="1" x14ac:dyDescent="0.35">
      <c r="A469">
        <v>14000</v>
      </c>
      <c r="B469" t="str">
        <f t="shared" si="33"/>
        <v>02140</v>
      </c>
      <c r="C469" t="str">
        <f>"CJS70071"</f>
        <v>CJS70071</v>
      </c>
      <c r="D469" t="str">
        <f>"101010"</f>
        <v>101010</v>
      </c>
      <c r="E469" t="s">
        <v>27</v>
      </c>
      <c r="F469">
        <v>-132.24</v>
      </c>
      <c r="G469">
        <v>0</v>
      </c>
      <c r="H469">
        <v>-132.24</v>
      </c>
    </row>
    <row r="470" spans="1:8" hidden="1" x14ac:dyDescent="0.35">
      <c r="A470">
        <v>14000</v>
      </c>
      <c r="B470" t="str">
        <f t="shared" si="33"/>
        <v>02140</v>
      </c>
      <c r="C470" t="str">
        <f>"CJS70071"</f>
        <v>CJS70071</v>
      </c>
      <c r="D470" t="str">
        <f>"308000"</f>
        <v>308000</v>
      </c>
      <c r="E470" t="s">
        <v>91</v>
      </c>
      <c r="F470">
        <v>132.24</v>
      </c>
      <c r="G470">
        <v>0</v>
      </c>
      <c r="H470">
        <v>132.24</v>
      </c>
    </row>
    <row r="471" spans="1:8" hidden="1" x14ac:dyDescent="0.35">
      <c r="A471">
        <v>14000</v>
      </c>
      <c r="B471" t="str">
        <f t="shared" si="33"/>
        <v>02140</v>
      </c>
      <c r="C471" t="str">
        <f>"CJS70080"</f>
        <v>CJS70080</v>
      </c>
      <c r="D471" t="str">
        <f>"101010"</f>
        <v>101010</v>
      </c>
      <c r="E471" t="s">
        <v>27</v>
      </c>
      <c r="F471">
        <v>0</v>
      </c>
      <c r="G471">
        <v>0</v>
      </c>
      <c r="H471">
        <v>0</v>
      </c>
    </row>
    <row r="472" spans="1:8" hidden="1" x14ac:dyDescent="0.35">
      <c r="A472">
        <v>14000</v>
      </c>
      <c r="B472" t="str">
        <f t="shared" si="33"/>
        <v>02140</v>
      </c>
      <c r="C472" t="str">
        <f>"CJS70080"</f>
        <v>CJS70080</v>
      </c>
      <c r="D472" t="str">
        <f>"154601"</f>
        <v>154601</v>
      </c>
      <c r="E472" t="s">
        <v>88</v>
      </c>
      <c r="F472">
        <v>0</v>
      </c>
      <c r="G472">
        <v>0</v>
      </c>
      <c r="H472">
        <v>0</v>
      </c>
    </row>
    <row r="473" spans="1:8" hidden="1" x14ac:dyDescent="0.35">
      <c r="A473">
        <v>14000</v>
      </c>
      <c r="B473" t="str">
        <f t="shared" si="33"/>
        <v>02140</v>
      </c>
      <c r="C473" t="str">
        <f>"CJS70080"</f>
        <v>CJS70080</v>
      </c>
      <c r="D473" t="str">
        <f>"308000"</f>
        <v>308000</v>
      </c>
      <c r="E473" t="s">
        <v>91</v>
      </c>
      <c r="F473">
        <v>0</v>
      </c>
      <c r="G473">
        <v>0</v>
      </c>
      <c r="H473">
        <v>0</v>
      </c>
    </row>
    <row r="474" spans="1:8" hidden="1" x14ac:dyDescent="0.35">
      <c r="A474">
        <v>14000</v>
      </c>
      <c r="B474" t="str">
        <f t="shared" si="33"/>
        <v>02140</v>
      </c>
      <c r="C474" t="str">
        <f>"CJS70081"</f>
        <v>CJS70081</v>
      </c>
      <c r="D474" t="str">
        <f>"101010"</f>
        <v>101010</v>
      </c>
      <c r="E474" t="s">
        <v>27</v>
      </c>
      <c r="F474">
        <v>0</v>
      </c>
      <c r="G474">
        <v>0</v>
      </c>
      <c r="H474">
        <v>0</v>
      </c>
    </row>
    <row r="475" spans="1:8" hidden="1" x14ac:dyDescent="0.35">
      <c r="A475">
        <v>14000</v>
      </c>
      <c r="B475" t="str">
        <f t="shared" si="33"/>
        <v>02140</v>
      </c>
      <c r="C475" t="str">
        <f>"CJS70081"</f>
        <v>CJS70081</v>
      </c>
      <c r="D475" t="str">
        <f>"308000"</f>
        <v>308000</v>
      </c>
      <c r="E475" t="s">
        <v>91</v>
      </c>
      <c r="F475">
        <v>0</v>
      </c>
      <c r="G475">
        <v>0</v>
      </c>
      <c r="H475">
        <v>0</v>
      </c>
    </row>
    <row r="476" spans="1:8" hidden="1" x14ac:dyDescent="0.35">
      <c r="A476">
        <v>14000</v>
      </c>
      <c r="B476" t="str">
        <f t="shared" si="33"/>
        <v>02140</v>
      </c>
      <c r="C476" t="str">
        <f>"CJS70082"</f>
        <v>CJS70082</v>
      </c>
      <c r="D476" t="str">
        <f>"101010"</f>
        <v>101010</v>
      </c>
      <c r="E476" t="s">
        <v>27</v>
      </c>
      <c r="F476">
        <v>53737.85</v>
      </c>
      <c r="G476">
        <v>0</v>
      </c>
      <c r="H476">
        <v>53737.85</v>
      </c>
    </row>
    <row r="477" spans="1:8" hidden="1" x14ac:dyDescent="0.35">
      <c r="A477">
        <v>14000</v>
      </c>
      <c r="B477" t="str">
        <f t="shared" si="33"/>
        <v>02140</v>
      </c>
      <c r="C477" t="str">
        <f>"CJS70082"</f>
        <v>CJS70082</v>
      </c>
      <c r="D477" t="str">
        <f>"308000"</f>
        <v>308000</v>
      </c>
      <c r="E477" t="s">
        <v>91</v>
      </c>
      <c r="F477">
        <v>-53677.85</v>
      </c>
      <c r="G477">
        <v>0</v>
      </c>
      <c r="H477">
        <v>-53677.85</v>
      </c>
    </row>
    <row r="478" spans="1:8" hidden="1" x14ac:dyDescent="0.35">
      <c r="A478">
        <v>14000</v>
      </c>
      <c r="B478" t="str">
        <f t="shared" si="33"/>
        <v>02140</v>
      </c>
      <c r="C478" t="str">
        <f>"CJS70082"</f>
        <v>CJS70082</v>
      </c>
      <c r="D478" t="str">
        <f>"4002700"</f>
        <v>4002700</v>
      </c>
      <c r="E478" t="s">
        <v>100</v>
      </c>
      <c r="F478">
        <v>-60</v>
      </c>
      <c r="G478">
        <v>0</v>
      </c>
      <c r="H478">
        <v>-60</v>
      </c>
    </row>
    <row r="479" spans="1:8" hidden="1" x14ac:dyDescent="0.35">
      <c r="A479">
        <v>14000</v>
      </c>
      <c r="B479" t="str">
        <f t="shared" si="33"/>
        <v>02140</v>
      </c>
      <c r="C479" t="str">
        <f>"CJS70083"</f>
        <v>CJS70083</v>
      </c>
      <c r="D479" t="str">
        <f>"308000"</f>
        <v>308000</v>
      </c>
      <c r="E479" t="s">
        <v>91</v>
      </c>
      <c r="F479">
        <v>0</v>
      </c>
      <c r="G479">
        <v>0</v>
      </c>
      <c r="H479">
        <v>0</v>
      </c>
    </row>
    <row r="480" spans="1:8" hidden="1" x14ac:dyDescent="0.35">
      <c r="A480">
        <v>14000</v>
      </c>
      <c r="B480" t="str">
        <f t="shared" si="33"/>
        <v>02140</v>
      </c>
      <c r="C480" t="str">
        <f>"CJS70084"</f>
        <v>CJS70084</v>
      </c>
      <c r="D480" t="str">
        <f>"101010"</f>
        <v>101010</v>
      </c>
      <c r="E480" t="s">
        <v>27</v>
      </c>
      <c r="F480">
        <v>1356.75</v>
      </c>
      <c r="G480">
        <v>0</v>
      </c>
      <c r="H480">
        <v>1356.75</v>
      </c>
    </row>
    <row r="481" spans="1:8" hidden="1" x14ac:dyDescent="0.35">
      <c r="A481">
        <v>14000</v>
      </c>
      <c r="B481" t="str">
        <f t="shared" si="33"/>
        <v>02140</v>
      </c>
      <c r="C481" t="str">
        <f>"CJS70084"</f>
        <v>CJS70084</v>
      </c>
      <c r="D481" t="str">
        <f>"308000"</f>
        <v>308000</v>
      </c>
      <c r="E481" t="s">
        <v>91</v>
      </c>
      <c r="F481">
        <v>-1356.75</v>
      </c>
      <c r="G481">
        <v>0</v>
      </c>
      <c r="H481">
        <v>-1356.75</v>
      </c>
    </row>
    <row r="482" spans="1:8" hidden="1" x14ac:dyDescent="0.35">
      <c r="A482">
        <v>14000</v>
      </c>
      <c r="B482" t="str">
        <f t="shared" si="33"/>
        <v>02140</v>
      </c>
      <c r="C482" t="str">
        <f>"CJS70086"</f>
        <v>CJS70086</v>
      </c>
      <c r="D482" t="str">
        <f>"101010"</f>
        <v>101010</v>
      </c>
      <c r="E482" t="s">
        <v>27</v>
      </c>
      <c r="F482">
        <v>0</v>
      </c>
      <c r="G482">
        <v>0</v>
      </c>
      <c r="H482">
        <v>0</v>
      </c>
    </row>
    <row r="483" spans="1:8" hidden="1" x14ac:dyDescent="0.35">
      <c r="A483">
        <v>14000</v>
      </c>
      <c r="B483" t="str">
        <f t="shared" si="33"/>
        <v>02140</v>
      </c>
      <c r="C483" t="str">
        <f>"CJS70086"</f>
        <v>CJS70086</v>
      </c>
      <c r="D483" t="str">
        <f>"308000"</f>
        <v>308000</v>
      </c>
      <c r="E483" t="s">
        <v>91</v>
      </c>
      <c r="F483">
        <v>0</v>
      </c>
      <c r="G483">
        <v>0</v>
      </c>
      <c r="H483">
        <v>0</v>
      </c>
    </row>
    <row r="484" spans="1:8" hidden="1" x14ac:dyDescent="0.35">
      <c r="A484">
        <v>14000</v>
      </c>
      <c r="B484" t="str">
        <f t="shared" si="33"/>
        <v>02140</v>
      </c>
      <c r="C484" t="str">
        <f>"CJS79999"</f>
        <v>CJS79999</v>
      </c>
      <c r="D484" t="str">
        <f t="shared" ref="D484:D492" si="34">"101010"</f>
        <v>101010</v>
      </c>
      <c r="E484" t="s">
        <v>27</v>
      </c>
      <c r="F484">
        <v>0</v>
      </c>
      <c r="G484">
        <v>0</v>
      </c>
      <c r="H484">
        <v>0</v>
      </c>
    </row>
    <row r="485" spans="1:8" hidden="1" x14ac:dyDescent="0.35">
      <c r="A485">
        <v>14000</v>
      </c>
      <c r="B485" t="str">
        <f t="shared" si="33"/>
        <v>02140</v>
      </c>
      <c r="C485" t="str">
        <f>"CJS98000"</f>
        <v>CJS98000</v>
      </c>
      <c r="D485" t="str">
        <f t="shared" si="34"/>
        <v>101010</v>
      </c>
      <c r="E485" t="s">
        <v>27</v>
      </c>
      <c r="F485">
        <v>0</v>
      </c>
      <c r="G485">
        <v>0</v>
      </c>
      <c r="H485">
        <v>0</v>
      </c>
    </row>
    <row r="486" spans="1:8" hidden="1" x14ac:dyDescent="0.35">
      <c r="A486">
        <v>14000</v>
      </c>
      <c r="B486" t="str">
        <f t="shared" si="33"/>
        <v>02140</v>
      </c>
      <c r="C486" t="str">
        <f>"CJS99006"</f>
        <v>CJS99006</v>
      </c>
      <c r="D486" t="str">
        <f t="shared" si="34"/>
        <v>101010</v>
      </c>
      <c r="E486" t="s">
        <v>27</v>
      </c>
      <c r="F486">
        <v>0</v>
      </c>
      <c r="G486">
        <v>0</v>
      </c>
      <c r="H486">
        <v>0</v>
      </c>
    </row>
    <row r="487" spans="1:8" hidden="1" x14ac:dyDescent="0.35">
      <c r="A487">
        <v>14000</v>
      </c>
      <c r="B487" t="str">
        <f t="shared" ref="B487:B519" si="35">"02210"</f>
        <v>02210</v>
      </c>
      <c r="C487" t="str">
        <f>"0000000000"</f>
        <v>0000000000</v>
      </c>
      <c r="D487" t="str">
        <f t="shared" si="34"/>
        <v>101010</v>
      </c>
      <c r="E487" t="s">
        <v>27</v>
      </c>
      <c r="F487">
        <v>0</v>
      </c>
      <c r="G487">
        <v>0</v>
      </c>
      <c r="H487">
        <v>0</v>
      </c>
    </row>
    <row r="488" spans="1:8" hidden="1" x14ac:dyDescent="0.35">
      <c r="A488">
        <v>14000</v>
      </c>
      <c r="B488" t="str">
        <f t="shared" si="35"/>
        <v>02210</v>
      </c>
      <c r="C488" t="str">
        <f>"CJS48057"</f>
        <v>CJS48057</v>
      </c>
      <c r="D488" t="str">
        <f t="shared" si="34"/>
        <v>101010</v>
      </c>
      <c r="E488" t="s">
        <v>27</v>
      </c>
      <c r="F488">
        <v>0</v>
      </c>
      <c r="G488">
        <v>0</v>
      </c>
      <c r="H488">
        <v>0</v>
      </c>
    </row>
    <row r="489" spans="1:8" hidden="1" x14ac:dyDescent="0.35">
      <c r="A489">
        <v>14000</v>
      </c>
      <c r="B489" t="str">
        <f t="shared" si="35"/>
        <v>02210</v>
      </c>
      <c r="C489" t="str">
        <f>"CJS48070"</f>
        <v>CJS48070</v>
      </c>
      <c r="D489" t="str">
        <f t="shared" si="34"/>
        <v>101010</v>
      </c>
      <c r="E489" t="s">
        <v>27</v>
      </c>
      <c r="F489">
        <v>0</v>
      </c>
      <c r="G489">
        <v>0</v>
      </c>
      <c r="H489">
        <v>0</v>
      </c>
    </row>
    <row r="490" spans="1:8" hidden="1" x14ac:dyDescent="0.35">
      <c r="A490">
        <v>14000</v>
      </c>
      <c r="B490" t="str">
        <f t="shared" si="35"/>
        <v>02210</v>
      </c>
      <c r="C490" t="str">
        <f>"CJS70030"</f>
        <v>CJS70030</v>
      </c>
      <c r="D490" t="str">
        <f t="shared" si="34"/>
        <v>101010</v>
      </c>
      <c r="E490" t="s">
        <v>27</v>
      </c>
      <c r="F490">
        <v>0</v>
      </c>
      <c r="G490">
        <v>0</v>
      </c>
      <c r="H490">
        <v>0</v>
      </c>
    </row>
    <row r="491" spans="1:8" hidden="1" x14ac:dyDescent="0.35">
      <c r="A491">
        <v>14000</v>
      </c>
      <c r="B491" t="str">
        <f t="shared" si="35"/>
        <v>02210</v>
      </c>
      <c r="C491" t="str">
        <f>"CJS70080"</f>
        <v>CJS70080</v>
      </c>
      <c r="D491" t="str">
        <f t="shared" si="34"/>
        <v>101010</v>
      </c>
      <c r="E491" t="s">
        <v>27</v>
      </c>
      <c r="F491">
        <v>0</v>
      </c>
      <c r="G491">
        <v>0</v>
      </c>
      <c r="H491">
        <v>0</v>
      </c>
    </row>
    <row r="492" spans="1:8" hidden="1" x14ac:dyDescent="0.35">
      <c r="A492">
        <v>14000</v>
      </c>
      <c r="B492" t="str">
        <f t="shared" si="35"/>
        <v>02210</v>
      </c>
      <c r="C492" t="str">
        <f t="shared" ref="C492:C499" si="36">"CJS98000"</f>
        <v>CJS98000</v>
      </c>
      <c r="D492" t="str">
        <f t="shared" si="34"/>
        <v>101010</v>
      </c>
      <c r="E492" t="s">
        <v>27</v>
      </c>
      <c r="F492">
        <v>460325.44</v>
      </c>
      <c r="G492">
        <v>-166465.82999999999</v>
      </c>
      <c r="H492">
        <v>293859.61</v>
      </c>
    </row>
    <row r="493" spans="1:8" hidden="1" x14ac:dyDescent="0.35">
      <c r="A493">
        <v>14000</v>
      </c>
      <c r="B493" t="str">
        <f t="shared" si="35"/>
        <v>02210</v>
      </c>
      <c r="C493" t="str">
        <f t="shared" si="36"/>
        <v>CJS98000</v>
      </c>
      <c r="D493" t="str">
        <f>"205025"</f>
        <v>205025</v>
      </c>
      <c r="E493" t="s">
        <v>29</v>
      </c>
      <c r="F493">
        <v>-6644.84</v>
      </c>
      <c r="G493">
        <v>6644.84</v>
      </c>
      <c r="H493">
        <v>0</v>
      </c>
    </row>
    <row r="494" spans="1:8" hidden="1" x14ac:dyDescent="0.35">
      <c r="A494">
        <v>14000</v>
      </c>
      <c r="B494" t="str">
        <f t="shared" si="35"/>
        <v>02210</v>
      </c>
      <c r="C494" t="str">
        <f t="shared" si="36"/>
        <v>CJS98000</v>
      </c>
      <c r="D494" t="str">
        <f>"255470"</f>
        <v>255470</v>
      </c>
      <c r="E494" t="s">
        <v>30</v>
      </c>
      <c r="F494">
        <v>0</v>
      </c>
      <c r="G494">
        <v>0</v>
      </c>
      <c r="H494">
        <v>0</v>
      </c>
    </row>
    <row r="495" spans="1:8" hidden="1" x14ac:dyDescent="0.35">
      <c r="A495">
        <v>14000</v>
      </c>
      <c r="B495" t="str">
        <f t="shared" si="35"/>
        <v>02210</v>
      </c>
      <c r="C495" t="str">
        <f t="shared" si="36"/>
        <v>CJS98000</v>
      </c>
      <c r="D495" t="str">
        <f>"308000"</f>
        <v>308000</v>
      </c>
      <c r="E495" t="s">
        <v>91</v>
      </c>
      <c r="F495">
        <v>-148039.46</v>
      </c>
      <c r="G495">
        <v>0</v>
      </c>
      <c r="H495">
        <v>-148039.46</v>
      </c>
    </row>
    <row r="496" spans="1:8" hidden="1" x14ac:dyDescent="0.35">
      <c r="A496">
        <v>14000</v>
      </c>
      <c r="B496" t="str">
        <f t="shared" si="35"/>
        <v>02210</v>
      </c>
      <c r="C496" t="str">
        <f t="shared" si="36"/>
        <v>CJS98000</v>
      </c>
      <c r="D496" t="str">
        <f>"4008139"</f>
        <v>4008139</v>
      </c>
      <c r="E496" t="s">
        <v>101</v>
      </c>
      <c r="F496">
        <v>-921262.24</v>
      </c>
      <c r="G496">
        <v>-4439</v>
      </c>
      <c r="H496">
        <v>-925701.24</v>
      </c>
    </row>
    <row r="497" spans="1:8" hidden="1" x14ac:dyDescent="0.35">
      <c r="A497">
        <v>14000</v>
      </c>
      <c r="B497" t="str">
        <f t="shared" si="35"/>
        <v>02210</v>
      </c>
      <c r="C497" t="str">
        <f t="shared" si="36"/>
        <v>CJS98000</v>
      </c>
      <c r="D497" t="str">
        <f>"5014310"</f>
        <v>5014310</v>
      </c>
      <c r="E497" t="s">
        <v>84</v>
      </c>
      <c r="F497">
        <v>567364.63</v>
      </c>
      <c r="G497">
        <v>155766.19</v>
      </c>
      <c r="H497">
        <v>723130.82</v>
      </c>
    </row>
    <row r="498" spans="1:8" hidden="1" x14ac:dyDescent="0.35">
      <c r="A498">
        <v>14000</v>
      </c>
      <c r="B498" t="str">
        <f t="shared" si="35"/>
        <v>02210</v>
      </c>
      <c r="C498" t="str">
        <f t="shared" si="36"/>
        <v>CJS98000</v>
      </c>
      <c r="D498" t="str">
        <f>"5014510"</f>
        <v>5014510</v>
      </c>
      <c r="E498" t="s">
        <v>86</v>
      </c>
      <c r="F498">
        <v>32654.19</v>
      </c>
      <c r="G498">
        <v>4580</v>
      </c>
      <c r="H498">
        <v>37234.19</v>
      </c>
    </row>
    <row r="499" spans="1:8" hidden="1" x14ac:dyDescent="0.35">
      <c r="A499">
        <v>14000</v>
      </c>
      <c r="B499" t="str">
        <f t="shared" si="35"/>
        <v>02210</v>
      </c>
      <c r="C499" t="str">
        <f t="shared" si="36"/>
        <v>CJS98000</v>
      </c>
      <c r="D499" t="str">
        <f>"5014520"</f>
        <v>5014520</v>
      </c>
      <c r="E499" t="s">
        <v>85</v>
      </c>
      <c r="F499">
        <v>15602.28</v>
      </c>
      <c r="G499">
        <v>3913.8</v>
      </c>
      <c r="H499">
        <v>19516.080000000002</v>
      </c>
    </row>
    <row r="500" spans="1:8" hidden="1" x14ac:dyDescent="0.35">
      <c r="A500">
        <v>14000</v>
      </c>
      <c r="B500" t="str">
        <f t="shared" si="35"/>
        <v>02210</v>
      </c>
      <c r="C500" t="str">
        <f t="shared" ref="C500:C517" si="37">"CJS98001"</f>
        <v>CJS98001</v>
      </c>
      <c r="D500" t="str">
        <f>"101010"</f>
        <v>101010</v>
      </c>
      <c r="E500" t="s">
        <v>27</v>
      </c>
      <c r="F500">
        <v>853314.44</v>
      </c>
      <c r="G500">
        <v>-81652.08</v>
      </c>
      <c r="H500">
        <v>771662.36</v>
      </c>
    </row>
    <row r="501" spans="1:8" hidden="1" x14ac:dyDescent="0.35">
      <c r="A501">
        <v>14000</v>
      </c>
      <c r="B501" t="str">
        <f t="shared" si="35"/>
        <v>02210</v>
      </c>
      <c r="C501" t="str">
        <f t="shared" si="37"/>
        <v>CJS98001</v>
      </c>
      <c r="D501" t="str">
        <f>"205025"</f>
        <v>205025</v>
      </c>
      <c r="E501" t="s">
        <v>29</v>
      </c>
      <c r="F501">
        <v>-68009.48</v>
      </c>
      <c r="G501">
        <v>-28990.52</v>
      </c>
      <c r="H501">
        <v>-97000</v>
      </c>
    </row>
    <row r="502" spans="1:8" hidden="1" x14ac:dyDescent="0.35">
      <c r="A502">
        <v>14000</v>
      </c>
      <c r="B502" t="str">
        <f t="shared" si="35"/>
        <v>02210</v>
      </c>
      <c r="C502" t="str">
        <f t="shared" si="37"/>
        <v>CJS98001</v>
      </c>
      <c r="D502" t="str">
        <f>"308000"</f>
        <v>308000</v>
      </c>
      <c r="E502" t="s">
        <v>91</v>
      </c>
      <c r="F502">
        <v>-852493.46</v>
      </c>
      <c r="G502">
        <v>0</v>
      </c>
      <c r="H502">
        <v>-852493.46</v>
      </c>
    </row>
    <row r="503" spans="1:8" hidden="1" x14ac:dyDescent="0.35">
      <c r="A503">
        <v>14000</v>
      </c>
      <c r="B503" t="str">
        <f t="shared" si="35"/>
        <v>02210</v>
      </c>
      <c r="C503" t="str">
        <f t="shared" si="37"/>
        <v>CJS98001</v>
      </c>
      <c r="D503" t="str">
        <f>"4008139"</f>
        <v>4008139</v>
      </c>
      <c r="E503" t="s">
        <v>101</v>
      </c>
      <c r="F503">
        <v>-68649.87</v>
      </c>
      <c r="G503">
        <v>0</v>
      </c>
      <c r="H503">
        <v>-68649.87</v>
      </c>
    </row>
    <row r="504" spans="1:8" hidden="1" x14ac:dyDescent="0.35">
      <c r="A504">
        <v>14000</v>
      </c>
      <c r="B504" t="str">
        <f t="shared" si="35"/>
        <v>02210</v>
      </c>
      <c r="C504" t="str">
        <f t="shared" si="37"/>
        <v>CJS98001</v>
      </c>
      <c r="D504" t="str">
        <f>"5011110"</f>
        <v>5011110</v>
      </c>
      <c r="E504" t="s">
        <v>34</v>
      </c>
      <c r="F504">
        <v>5520.47</v>
      </c>
      <c r="G504">
        <v>1114.71</v>
      </c>
      <c r="H504">
        <v>6635.18</v>
      </c>
    </row>
    <row r="505" spans="1:8" hidden="1" x14ac:dyDescent="0.35">
      <c r="A505">
        <v>14000</v>
      </c>
      <c r="B505" t="str">
        <f t="shared" si="35"/>
        <v>02210</v>
      </c>
      <c r="C505" t="str">
        <f t="shared" si="37"/>
        <v>CJS98001</v>
      </c>
      <c r="D505" t="str">
        <f>"5011120"</f>
        <v>5011120</v>
      </c>
      <c r="E505" t="s">
        <v>35</v>
      </c>
      <c r="F505">
        <v>3479.28</v>
      </c>
      <c r="G505">
        <v>704.39</v>
      </c>
      <c r="H505">
        <v>4183.67</v>
      </c>
    </row>
    <row r="506" spans="1:8" hidden="1" x14ac:dyDescent="0.35">
      <c r="A506">
        <v>14000</v>
      </c>
      <c r="B506" t="str">
        <f t="shared" si="35"/>
        <v>02210</v>
      </c>
      <c r="C506" t="str">
        <f t="shared" si="37"/>
        <v>CJS98001</v>
      </c>
      <c r="D506" t="str">
        <f>"5011140"</f>
        <v>5011140</v>
      </c>
      <c r="E506" t="s">
        <v>36</v>
      </c>
      <c r="F506">
        <v>555.16</v>
      </c>
      <c r="G506">
        <v>112.1</v>
      </c>
      <c r="H506">
        <v>667.26</v>
      </c>
    </row>
    <row r="507" spans="1:8" hidden="1" x14ac:dyDescent="0.35">
      <c r="A507">
        <v>14000</v>
      </c>
      <c r="B507" t="str">
        <f t="shared" si="35"/>
        <v>02210</v>
      </c>
      <c r="C507" t="str">
        <f t="shared" si="37"/>
        <v>CJS98001</v>
      </c>
      <c r="D507" t="str">
        <f>"5011150"</f>
        <v>5011150</v>
      </c>
      <c r="E507" t="s">
        <v>37</v>
      </c>
      <c r="F507">
        <v>8815.15</v>
      </c>
      <c r="G507">
        <v>1773.95</v>
      </c>
      <c r="H507">
        <v>10589.1</v>
      </c>
    </row>
    <row r="508" spans="1:8" hidden="1" x14ac:dyDescent="0.35">
      <c r="A508">
        <v>14000</v>
      </c>
      <c r="B508" t="str">
        <f t="shared" si="35"/>
        <v>02210</v>
      </c>
      <c r="C508" t="str">
        <f t="shared" si="37"/>
        <v>CJS98001</v>
      </c>
      <c r="D508" t="str">
        <f>"5011160"</f>
        <v>5011160</v>
      </c>
      <c r="E508" t="s">
        <v>38</v>
      </c>
      <c r="F508">
        <v>463.99</v>
      </c>
      <c r="G508">
        <v>93.69</v>
      </c>
      <c r="H508">
        <v>557.67999999999995</v>
      </c>
    </row>
    <row r="509" spans="1:8" hidden="1" x14ac:dyDescent="0.35">
      <c r="A509">
        <v>14000</v>
      </c>
      <c r="B509" t="str">
        <f t="shared" si="35"/>
        <v>02210</v>
      </c>
      <c r="C509" t="str">
        <f t="shared" si="37"/>
        <v>CJS98001</v>
      </c>
      <c r="D509" t="str">
        <f>"5011170"</f>
        <v>5011170</v>
      </c>
      <c r="E509" t="s">
        <v>39</v>
      </c>
      <c r="F509">
        <v>252.71</v>
      </c>
      <c r="G509">
        <v>51.03</v>
      </c>
      <c r="H509">
        <v>303.74</v>
      </c>
    </row>
    <row r="510" spans="1:8" hidden="1" x14ac:dyDescent="0.35">
      <c r="A510">
        <v>14000</v>
      </c>
      <c r="B510" t="str">
        <f t="shared" si="35"/>
        <v>02210</v>
      </c>
      <c r="C510" t="str">
        <f t="shared" si="37"/>
        <v>CJS98001</v>
      </c>
      <c r="D510" t="str">
        <f>"5011230"</f>
        <v>5011230</v>
      </c>
      <c r="E510" t="s">
        <v>42</v>
      </c>
      <c r="F510">
        <v>41828.1</v>
      </c>
      <c r="G510">
        <v>8365.6200000000008</v>
      </c>
      <c r="H510">
        <v>50193.72</v>
      </c>
    </row>
    <row r="511" spans="1:8" hidden="1" x14ac:dyDescent="0.35">
      <c r="A511">
        <v>14000</v>
      </c>
      <c r="B511" t="str">
        <f t="shared" si="35"/>
        <v>02210</v>
      </c>
      <c r="C511" t="str">
        <f t="shared" si="37"/>
        <v>CJS98001</v>
      </c>
      <c r="D511" t="str">
        <f>"5011380"</f>
        <v>5011380</v>
      </c>
      <c r="E511" t="s">
        <v>44</v>
      </c>
      <c r="F511">
        <v>190</v>
      </c>
      <c r="G511">
        <v>38</v>
      </c>
      <c r="H511">
        <v>228</v>
      </c>
    </row>
    <row r="512" spans="1:8" hidden="1" x14ac:dyDescent="0.35">
      <c r="A512">
        <v>14000</v>
      </c>
      <c r="B512" t="str">
        <f t="shared" si="35"/>
        <v>02210</v>
      </c>
      <c r="C512" t="str">
        <f t="shared" si="37"/>
        <v>CJS98001</v>
      </c>
      <c r="D512" t="str">
        <f>"5011410"</f>
        <v>5011410</v>
      </c>
      <c r="E512" t="s">
        <v>45</v>
      </c>
      <c r="F512">
        <v>6147.26</v>
      </c>
      <c r="G512">
        <v>1294.1600000000001</v>
      </c>
      <c r="H512">
        <v>7441.42</v>
      </c>
    </row>
    <row r="513" spans="1:8" hidden="1" x14ac:dyDescent="0.35">
      <c r="A513">
        <v>14000</v>
      </c>
      <c r="B513" t="str">
        <f t="shared" si="35"/>
        <v>02210</v>
      </c>
      <c r="C513" t="str">
        <f t="shared" si="37"/>
        <v>CJS98001</v>
      </c>
      <c r="D513" t="str">
        <f>"5011660"</f>
        <v>5011660</v>
      </c>
      <c r="E513" t="s">
        <v>48</v>
      </c>
      <c r="F513">
        <v>470.23</v>
      </c>
      <c r="G513">
        <v>94.95</v>
      </c>
      <c r="H513">
        <v>565.17999999999995</v>
      </c>
    </row>
    <row r="514" spans="1:8" hidden="1" x14ac:dyDescent="0.35">
      <c r="A514">
        <v>14000</v>
      </c>
      <c r="B514" t="str">
        <f t="shared" si="35"/>
        <v>02210</v>
      </c>
      <c r="C514" t="str">
        <f t="shared" si="37"/>
        <v>CJS98001</v>
      </c>
      <c r="D514" t="str">
        <f>"5012140"</f>
        <v>5012140</v>
      </c>
      <c r="E514" t="s">
        <v>51</v>
      </c>
      <c r="F514">
        <v>18.68</v>
      </c>
      <c r="G514">
        <v>0</v>
      </c>
      <c r="H514">
        <v>18.68</v>
      </c>
    </row>
    <row r="515" spans="1:8" hidden="1" x14ac:dyDescent="0.35">
      <c r="A515">
        <v>14000</v>
      </c>
      <c r="B515" t="str">
        <f t="shared" si="35"/>
        <v>02210</v>
      </c>
      <c r="C515" t="str">
        <f t="shared" si="37"/>
        <v>CJS98001</v>
      </c>
      <c r="D515" t="str">
        <f>"5012160"</f>
        <v>5012160</v>
      </c>
      <c r="E515" t="s">
        <v>53</v>
      </c>
      <c r="F515">
        <v>92.69</v>
      </c>
      <c r="G515">
        <v>0</v>
      </c>
      <c r="H515">
        <v>92.69</v>
      </c>
    </row>
    <row r="516" spans="1:8" hidden="1" x14ac:dyDescent="0.35">
      <c r="A516">
        <v>14000</v>
      </c>
      <c r="B516" t="str">
        <f t="shared" si="35"/>
        <v>02210</v>
      </c>
      <c r="C516" t="str">
        <f t="shared" si="37"/>
        <v>CJS98001</v>
      </c>
      <c r="D516" t="str">
        <f>"5012730"</f>
        <v>5012730</v>
      </c>
      <c r="E516" t="s">
        <v>63</v>
      </c>
      <c r="F516">
        <v>68000</v>
      </c>
      <c r="G516">
        <v>97000</v>
      </c>
      <c r="H516">
        <v>165000</v>
      </c>
    </row>
    <row r="517" spans="1:8" hidden="1" x14ac:dyDescent="0.35">
      <c r="A517">
        <v>14000</v>
      </c>
      <c r="B517" t="str">
        <f t="shared" si="35"/>
        <v>02210</v>
      </c>
      <c r="C517" t="str">
        <f t="shared" si="37"/>
        <v>CJS98001</v>
      </c>
      <c r="D517" t="str">
        <f>"5012780"</f>
        <v>5012780</v>
      </c>
      <c r="E517" t="s">
        <v>64</v>
      </c>
      <c r="F517">
        <v>4.6500000000000004</v>
      </c>
      <c r="G517">
        <v>0</v>
      </c>
      <c r="H517">
        <v>4.6500000000000004</v>
      </c>
    </row>
    <row r="518" spans="1:8" hidden="1" x14ac:dyDescent="0.35">
      <c r="A518">
        <v>14000</v>
      </c>
      <c r="B518" t="str">
        <f t="shared" si="35"/>
        <v>02210</v>
      </c>
      <c r="C518" t="str">
        <f>"CJS98002"</f>
        <v>CJS98002</v>
      </c>
      <c r="D518" t="str">
        <f>"101010"</f>
        <v>101010</v>
      </c>
      <c r="E518" t="s">
        <v>27</v>
      </c>
      <c r="F518">
        <v>0</v>
      </c>
      <c r="G518">
        <v>0</v>
      </c>
      <c r="H518">
        <v>0</v>
      </c>
    </row>
    <row r="519" spans="1:8" hidden="1" x14ac:dyDescent="0.35">
      <c r="A519">
        <v>14000</v>
      </c>
      <c r="B519" t="str">
        <f t="shared" si="35"/>
        <v>02210</v>
      </c>
      <c r="C519" t="str">
        <f>"CJS98002"</f>
        <v>CJS98002</v>
      </c>
      <c r="D519" t="str">
        <f>"308000"</f>
        <v>308000</v>
      </c>
      <c r="E519" t="s">
        <v>91</v>
      </c>
      <c r="F519">
        <v>0</v>
      </c>
      <c r="G519">
        <v>0</v>
      </c>
      <c r="H519">
        <v>0</v>
      </c>
    </row>
    <row r="520" spans="1:8" hidden="1" x14ac:dyDescent="0.35">
      <c r="A520">
        <v>14000</v>
      </c>
      <c r="B520" t="str">
        <f>"02250"</f>
        <v>02250</v>
      </c>
      <c r="C520" t="str">
        <f>"CJS70051"</f>
        <v>CJS70051</v>
      </c>
      <c r="D520" t="str">
        <f>"101010"</f>
        <v>101010</v>
      </c>
      <c r="E520" t="s">
        <v>27</v>
      </c>
      <c r="F520">
        <v>3191.08</v>
      </c>
      <c r="G520">
        <v>0</v>
      </c>
      <c r="H520">
        <v>3191.08</v>
      </c>
    </row>
    <row r="521" spans="1:8" hidden="1" x14ac:dyDescent="0.35">
      <c r="A521">
        <v>14000</v>
      </c>
      <c r="B521" t="str">
        <f>"02250"</f>
        <v>02250</v>
      </c>
      <c r="C521" t="str">
        <f>"CJS70051"</f>
        <v>CJS70051</v>
      </c>
      <c r="D521" t="str">
        <f>"308000"</f>
        <v>308000</v>
      </c>
      <c r="E521" t="s">
        <v>91</v>
      </c>
      <c r="F521">
        <v>-3191.08</v>
      </c>
      <c r="G521">
        <v>0</v>
      </c>
      <c r="H521">
        <v>-3191.08</v>
      </c>
    </row>
    <row r="522" spans="1:8" hidden="1" x14ac:dyDescent="0.35">
      <c r="A522">
        <v>14000</v>
      </c>
      <c r="B522" t="str">
        <f>"02250"</f>
        <v>02250</v>
      </c>
      <c r="C522" t="str">
        <f>"CJS97000"</f>
        <v>CJS97000</v>
      </c>
      <c r="D522" t="str">
        <f>"101010"</f>
        <v>101010</v>
      </c>
      <c r="E522" t="s">
        <v>27</v>
      </c>
      <c r="F522">
        <v>0</v>
      </c>
      <c r="G522">
        <v>0</v>
      </c>
      <c r="H522">
        <v>0</v>
      </c>
    </row>
    <row r="523" spans="1:8" hidden="1" x14ac:dyDescent="0.35">
      <c r="A523">
        <v>14000</v>
      </c>
      <c r="B523" t="str">
        <f>"02250"</f>
        <v>02250</v>
      </c>
      <c r="C523" t="str">
        <f>"CJS97000"</f>
        <v>CJS97000</v>
      </c>
      <c r="D523" t="str">
        <f>"308000"</f>
        <v>308000</v>
      </c>
      <c r="E523" t="s">
        <v>91</v>
      </c>
      <c r="F523">
        <v>0</v>
      </c>
      <c r="G523">
        <v>0</v>
      </c>
      <c r="H523">
        <v>0</v>
      </c>
    </row>
    <row r="524" spans="1:8" hidden="1" x14ac:dyDescent="0.35">
      <c r="A524">
        <v>14000</v>
      </c>
      <c r="B524" t="str">
        <f>"02700"</f>
        <v>02700</v>
      </c>
      <c r="C524" t="str">
        <f>"0000000000"</f>
        <v>0000000000</v>
      </c>
      <c r="D524" t="str">
        <f>"101010"</f>
        <v>101010</v>
      </c>
      <c r="E524" t="s">
        <v>27</v>
      </c>
      <c r="F524">
        <v>7717.5</v>
      </c>
      <c r="G524">
        <v>1911</v>
      </c>
      <c r="H524">
        <v>9628.5</v>
      </c>
    </row>
    <row r="525" spans="1:8" hidden="1" x14ac:dyDescent="0.35">
      <c r="A525">
        <v>14000</v>
      </c>
      <c r="B525" t="str">
        <f>"02700"</f>
        <v>02700</v>
      </c>
      <c r="C525" t="str">
        <f>"0000000000"</f>
        <v>0000000000</v>
      </c>
      <c r="D525" t="str">
        <f>"111220"</f>
        <v>111220</v>
      </c>
      <c r="E525" t="s">
        <v>102</v>
      </c>
      <c r="F525">
        <v>-7717.5</v>
      </c>
      <c r="G525">
        <v>-1911</v>
      </c>
      <c r="H525">
        <v>-9628.5</v>
      </c>
    </row>
    <row r="526" spans="1:8" hidden="1" x14ac:dyDescent="0.35">
      <c r="A526">
        <v>14000</v>
      </c>
      <c r="B526" t="str">
        <f>"02700"</f>
        <v>02700</v>
      </c>
      <c r="C526" t="str">
        <f>"CJS47504"</f>
        <v>CJS47504</v>
      </c>
      <c r="D526" t="str">
        <f>"101010"</f>
        <v>101010</v>
      </c>
      <c r="E526" t="s">
        <v>27</v>
      </c>
      <c r="F526">
        <v>0</v>
      </c>
      <c r="G526">
        <v>0</v>
      </c>
      <c r="H526">
        <v>0</v>
      </c>
    </row>
    <row r="527" spans="1:8" hidden="1" x14ac:dyDescent="0.35">
      <c r="A527">
        <v>14000</v>
      </c>
      <c r="B527" t="str">
        <f>"02700"</f>
        <v>02700</v>
      </c>
      <c r="C527" t="str">
        <f>"CJS98000"</f>
        <v>CJS98000</v>
      </c>
      <c r="D527" t="str">
        <f>"101010"</f>
        <v>101010</v>
      </c>
      <c r="E527" t="s">
        <v>27</v>
      </c>
      <c r="F527">
        <v>0</v>
      </c>
      <c r="G527">
        <v>0</v>
      </c>
      <c r="H527">
        <v>0</v>
      </c>
    </row>
    <row r="528" spans="1:8" hidden="1" x14ac:dyDescent="0.35">
      <c r="A528">
        <v>14000</v>
      </c>
      <c r="B528" t="str">
        <f t="shared" ref="B528:B559" si="38">"02800"</f>
        <v>02800</v>
      </c>
      <c r="C528" t="str">
        <f t="shared" ref="C528:C537" si="39">"0000000000"</f>
        <v>0000000000</v>
      </c>
      <c r="D528" t="str">
        <f>"101010"</f>
        <v>101010</v>
      </c>
      <c r="E528" t="s">
        <v>27</v>
      </c>
      <c r="F528">
        <v>-598390.46</v>
      </c>
      <c r="G528">
        <v>0</v>
      </c>
      <c r="H528">
        <v>-598390.46</v>
      </c>
    </row>
    <row r="529" spans="1:8" hidden="1" x14ac:dyDescent="0.35">
      <c r="A529">
        <v>14000</v>
      </c>
      <c r="B529" t="str">
        <f t="shared" si="38"/>
        <v>02800</v>
      </c>
      <c r="C529" t="str">
        <f t="shared" si="39"/>
        <v>0000000000</v>
      </c>
      <c r="D529" t="str">
        <f>"308000"</f>
        <v>308000</v>
      </c>
      <c r="E529" t="s">
        <v>91</v>
      </c>
      <c r="F529">
        <v>527145.80000000005</v>
      </c>
      <c r="G529">
        <v>0</v>
      </c>
      <c r="H529">
        <v>527145.80000000005</v>
      </c>
    </row>
    <row r="530" spans="1:8" hidden="1" x14ac:dyDescent="0.35">
      <c r="A530">
        <v>14000</v>
      </c>
      <c r="B530" t="str">
        <f t="shared" si="38"/>
        <v>02800</v>
      </c>
      <c r="C530" t="str">
        <f t="shared" si="39"/>
        <v>0000000000</v>
      </c>
      <c r="D530" t="str">
        <f>"5011110"</f>
        <v>5011110</v>
      </c>
      <c r="E530" t="s">
        <v>34</v>
      </c>
      <c r="F530">
        <v>6920.65</v>
      </c>
      <c r="G530">
        <v>0</v>
      </c>
      <c r="H530">
        <v>6920.65</v>
      </c>
    </row>
    <row r="531" spans="1:8" hidden="1" x14ac:dyDescent="0.35">
      <c r="A531">
        <v>14000</v>
      </c>
      <c r="B531" t="str">
        <f t="shared" si="38"/>
        <v>02800</v>
      </c>
      <c r="C531" t="str">
        <f t="shared" si="39"/>
        <v>0000000000</v>
      </c>
      <c r="D531" t="str">
        <f>"5011120"</f>
        <v>5011120</v>
      </c>
      <c r="E531" t="s">
        <v>35</v>
      </c>
      <c r="F531">
        <v>3464.06</v>
      </c>
      <c r="G531">
        <v>0</v>
      </c>
      <c r="H531">
        <v>3464.06</v>
      </c>
    </row>
    <row r="532" spans="1:8" hidden="1" x14ac:dyDescent="0.35">
      <c r="A532">
        <v>14000</v>
      </c>
      <c r="B532" t="str">
        <f t="shared" si="38"/>
        <v>02800</v>
      </c>
      <c r="C532" t="str">
        <f t="shared" si="39"/>
        <v>0000000000</v>
      </c>
      <c r="D532" t="str">
        <f>"5011140"</f>
        <v>5011140</v>
      </c>
      <c r="E532" t="s">
        <v>36</v>
      </c>
      <c r="F532">
        <v>641.34</v>
      </c>
      <c r="G532">
        <v>0</v>
      </c>
      <c r="H532">
        <v>641.34</v>
      </c>
    </row>
    <row r="533" spans="1:8" hidden="1" x14ac:dyDescent="0.35">
      <c r="A533">
        <v>14000</v>
      </c>
      <c r="B533" t="str">
        <f t="shared" si="38"/>
        <v>02800</v>
      </c>
      <c r="C533" t="str">
        <f t="shared" si="39"/>
        <v>0000000000</v>
      </c>
      <c r="D533" t="str">
        <f>"5011150"</f>
        <v>5011150</v>
      </c>
      <c r="E533" t="s">
        <v>37</v>
      </c>
      <c r="F533">
        <v>10920</v>
      </c>
      <c r="G533">
        <v>0</v>
      </c>
      <c r="H533">
        <v>10920</v>
      </c>
    </row>
    <row r="534" spans="1:8" hidden="1" x14ac:dyDescent="0.35">
      <c r="A534">
        <v>14000</v>
      </c>
      <c r="B534" t="str">
        <f t="shared" si="38"/>
        <v>02800</v>
      </c>
      <c r="C534" t="str">
        <f t="shared" si="39"/>
        <v>0000000000</v>
      </c>
      <c r="D534" t="str">
        <f>"5011160"</f>
        <v>5011160</v>
      </c>
      <c r="E534" t="s">
        <v>38</v>
      </c>
      <c r="F534">
        <v>536.01</v>
      </c>
      <c r="G534">
        <v>0</v>
      </c>
      <c r="H534">
        <v>536.01</v>
      </c>
    </row>
    <row r="535" spans="1:8" hidden="1" x14ac:dyDescent="0.35">
      <c r="A535">
        <v>14000</v>
      </c>
      <c r="B535" t="str">
        <f t="shared" si="38"/>
        <v>02800</v>
      </c>
      <c r="C535" t="str">
        <f t="shared" si="39"/>
        <v>0000000000</v>
      </c>
      <c r="D535" t="str">
        <f>"5011170"</f>
        <v>5011170</v>
      </c>
      <c r="E535" t="s">
        <v>39</v>
      </c>
      <c r="F535">
        <v>291.95</v>
      </c>
      <c r="G535">
        <v>0</v>
      </c>
      <c r="H535">
        <v>291.95</v>
      </c>
    </row>
    <row r="536" spans="1:8" hidden="1" x14ac:dyDescent="0.35">
      <c r="A536">
        <v>14000</v>
      </c>
      <c r="B536" t="str">
        <f t="shared" si="38"/>
        <v>02800</v>
      </c>
      <c r="C536" t="str">
        <f t="shared" si="39"/>
        <v>0000000000</v>
      </c>
      <c r="D536" t="str">
        <f>"5011230"</f>
        <v>5011230</v>
      </c>
      <c r="E536" t="s">
        <v>42</v>
      </c>
      <c r="F536">
        <v>48320.65</v>
      </c>
      <c r="G536">
        <v>0</v>
      </c>
      <c r="H536">
        <v>48320.65</v>
      </c>
    </row>
    <row r="537" spans="1:8" hidden="1" x14ac:dyDescent="0.35">
      <c r="A537">
        <v>14000</v>
      </c>
      <c r="B537" t="str">
        <f t="shared" si="38"/>
        <v>02800</v>
      </c>
      <c r="C537" t="str">
        <f t="shared" si="39"/>
        <v>0000000000</v>
      </c>
      <c r="D537" t="str">
        <f>"5011380"</f>
        <v>5011380</v>
      </c>
      <c r="E537" t="s">
        <v>44</v>
      </c>
      <c r="F537">
        <v>150</v>
      </c>
      <c r="G537">
        <v>0</v>
      </c>
      <c r="H537">
        <v>150</v>
      </c>
    </row>
    <row r="538" spans="1:8" hidden="1" x14ac:dyDescent="0.35">
      <c r="A538">
        <v>14000</v>
      </c>
      <c r="B538" t="str">
        <f t="shared" si="38"/>
        <v>02800</v>
      </c>
      <c r="C538" t="str">
        <f>"0000114614"</f>
        <v>0000114614</v>
      </c>
      <c r="D538" t="str">
        <f>"101010"</f>
        <v>101010</v>
      </c>
      <c r="E538" t="s">
        <v>27</v>
      </c>
      <c r="F538">
        <v>21906.3</v>
      </c>
      <c r="G538">
        <v>0</v>
      </c>
      <c r="H538">
        <v>21906.3</v>
      </c>
    </row>
    <row r="539" spans="1:8" hidden="1" x14ac:dyDescent="0.35">
      <c r="A539">
        <v>14000</v>
      </c>
      <c r="B539" t="str">
        <f t="shared" si="38"/>
        <v>02800</v>
      </c>
      <c r="C539" t="str">
        <f>"0000114614"</f>
        <v>0000114614</v>
      </c>
      <c r="D539" t="str">
        <f>"308000"</f>
        <v>308000</v>
      </c>
      <c r="E539" t="s">
        <v>91</v>
      </c>
      <c r="F539">
        <v>-21906.3</v>
      </c>
      <c r="G539">
        <v>0</v>
      </c>
      <c r="H539">
        <v>-21906.3</v>
      </c>
    </row>
    <row r="540" spans="1:8" hidden="1" x14ac:dyDescent="0.35">
      <c r="A540">
        <v>14000</v>
      </c>
      <c r="B540" t="str">
        <f t="shared" si="38"/>
        <v>02800</v>
      </c>
      <c r="C540" t="str">
        <f>"0000116421"</f>
        <v>0000116421</v>
      </c>
      <c r="D540" t="str">
        <f>"101010"</f>
        <v>101010</v>
      </c>
      <c r="E540" t="s">
        <v>27</v>
      </c>
      <c r="F540">
        <v>6601.83</v>
      </c>
      <c r="G540">
        <v>0</v>
      </c>
      <c r="H540">
        <v>6601.83</v>
      </c>
    </row>
    <row r="541" spans="1:8" hidden="1" x14ac:dyDescent="0.35">
      <c r="A541">
        <v>14000</v>
      </c>
      <c r="B541" t="str">
        <f t="shared" si="38"/>
        <v>02800</v>
      </c>
      <c r="C541" t="str">
        <f>"0000116421"</f>
        <v>0000116421</v>
      </c>
      <c r="D541" t="str">
        <f>"308000"</f>
        <v>308000</v>
      </c>
      <c r="E541" t="s">
        <v>91</v>
      </c>
      <c r="F541">
        <v>-6601.83</v>
      </c>
      <c r="G541">
        <v>0</v>
      </c>
      <c r="H541">
        <v>-6601.83</v>
      </c>
    </row>
    <row r="542" spans="1:8" hidden="1" x14ac:dyDescent="0.35">
      <c r="A542">
        <v>14000</v>
      </c>
      <c r="B542" t="str">
        <f t="shared" si="38"/>
        <v>02800</v>
      </c>
      <c r="C542" t="str">
        <f>"0000116422"</f>
        <v>0000116422</v>
      </c>
      <c r="D542" t="str">
        <f>"101010"</f>
        <v>101010</v>
      </c>
      <c r="E542" t="s">
        <v>27</v>
      </c>
      <c r="F542">
        <v>2404.02</v>
      </c>
      <c r="G542">
        <v>0</v>
      </c>
      <c r="H542">
        <v>2404.02</v>
      </c>
    </row>
    <row r="543" spans="1:8" hidden="1" x14ac:dyDescent="0.35">
      <c r="A543">
        <v>14000</v>
      </c>
      <c r="B543" t="str">
        <f t="shared" si="38"/>
        <v>02800</v>
      </c>
      <c r="C543" t="str">
        <f>"0000116422"</f>
        <v>0000116422</v>
      </c>
      <c r="D543" t="str">
        <f>"308000"</f>
        <v>308000</v>
      </c>
      <c r="E543" t="s">
        <v>91</v>
      </c>
      <c r="F543">
        <v>-2404.02</v>
      </c>
      <c r="G543">
        <v>0</v>
      </c>
      <c r="H543">
        <v>-2404.02</v>
      </c>
    </row>
    <row r="544" spans="1:8" hidden="1" x14ac:dyDescent="0.35">
      <c r="A544">
        <v>14000</v>
      </c>
      <c r="B544" t="str">
        <f t="shared" si="38"/>
        <v>02800</v>
      </c>
      <c r="C544" t="str">
        <f>"0000116456"</f>
        <v>0000116456</v>
      </c>
      <c r="D544" t="str">
        <f>"101010"</f>
        <v>101010</v>
      </c>
      <c r="E544" t="s">
        <v>27</v>
      </c>
      <c r="F544">
        <v>0</v>
      </c>
      <c r="G544">
        <v>0</v>
      </c>
      <c r="H544">
        <v>0</v>
      </c>
    </row>
    <row r="545" spans="1:8" hidden="1" x14ac:dyDescent="0.35">
      <c r="A545">
        <v>14000</v>
      </c>
      <c r="B545" t="str">
        <f t="shared" si="38"/>
        <v>02800</v>
      </c>
      <c r="C545" t="str">
        <f>"0000117106"</f>
        <v>0000117106</v>
      </c>
      <c r="D545" t="str">
        <f>"101010"</f>
        <v>101010</v>
      </c>
      <c r="E545" t="s">
        <v>27</v>
      </c>
      <c r="F545">
        <v>11503.85</v>
      </c>
      <c r="G545">
        <v>0</v>
      </c>
      <c r="H545">
        <v>11503.85</v>
      </c>
    </row>
    <row r="546" spans="1:8" hidden="1" x14ac:dyDescent="0.35">
      <c r="A546">
        <v>14000</v>
      </c>
      <c r="B546" t="str">
        <f t="shared" si="38"/>
        <v>02800</v>
      </c>
      <c r="C546" t="str">
        <f>"0000117106"</f>
        <v>0000117106</v>
      </c>
      <c r="D546" t="str">
        <f>"308000"</f>
        <v>308000</v>
      </c>
      <c r="E546" t="s">
        <v>91</v>
      </c>
      <c r="F546">
        <v>-11503.85</v>
      </c>
      <c r="G546">
        <v>0</v>
      </c>
      <c r="H546">
        <v>-11503.85</v>
      </c>
    </row>
    <row r="547" spans="1:8" hidden="1" x14ac:dyDescent="0.35">
      <c r="A547">
        <v>14000</v>
      </c>
      <c r="B547" t="str">
        <f t="shared" si="38"/>
        <v>02800</v>
      </c>
      <c r="C547" t="str">
        <f>"0000118072"</f>
        <v>0000118072</v>
      </c>
      <c r="D547" t="str">
        <f>"101010"</f>
        <v>101010</v>
      </c>
      <c r="E547" t="s">
        <v>27</v>
      </c>
      <c r="F547">
        <v>14487.02</v>
      </c>
      <c r="G547">
        <v>0</v>
      </c>
      <c r="H547">
        <v>14487.02</v>
      </c>
    </row>
    <row r="548" spans="1:8" hidden="1" x14ac:dyDescent="0.35">
      <c r="A548">
        <v>14000</v>
      </c>
      <c r="B548" t="str">
        <f t="shared" si="38"/>
        <v>02800</v>
      </c>
      <c r="C548" t="str">
        <f>"0000118072"</f>
        <v>0000118072</v>
      </c>
      <c r="D548" t="str">
        <f>"308000"</f>
        <v>308000</v>
      </c>
      <c r="E548" t="s">
        <v>91</v>
      </c>
      <c r="F548">
        <v>-14487.02</v>
      </c>
      <c r="G548">
        <v>0</v>
      </c>
      <c r="H548">
        <v>-14487.02</v>
      </c>
    </row>
    <row r="549" spans="1:8" hidden="1" x14ac:dyDescent="0.35">
      <c r="A549">
        <v>14000</v>
      </c>
      <c r="B549" t="str">
        <f t="shared" si="38"/>
        <v>02800</v>
      </c>
      <c r="C549" t="str">
        <f>"0000118266"</f>
        <v>0000118266</v>
      </c>
      <c r="D549" t="str">
        <f>"101010"</f>
        <v>101010</v>
      </c>
      <c r="E549" t="s">
        <v>27</v>
      </c>
      <c r="F549">
        <v>8049.08</v>
      </c>
      <c r="G549">
        <v>0</v>
      </c>
      <c r="H549">
        <v>8049.08</v>
      </c>
    </row>
    <row r="550" spans="1:8" hidden="1" x14ac:dyDescent="0.35">
      <c r="A550">
        <v>14000</v>
      </c>
      <c r="B550" t="str">
        <f t="shared" si="38"/>
        <v>02800</v>
      </c>
      <c r="C550" t="str">
        <f>"0000118266"</f>
        <v>0000118266</v>
      </c>
      <c r="D550" t="str">
        <f>"308000"</f>
        <v>308000</v>
      </c>
      <c r="E550" t="s">
        <v>91</v>
      </c>
      <c r="F550">
        <v>-8049.08</v>
      </c>
      <c r="G550">
        <v>0</v>
      </c>
      <c r="H550">
        <v>-8049.08</v>
      </c>
    </row>
    <row r="551" spans="1:8" hidden="1" x14ac:dyDescent="0.35">
      <c r="A551">
        <v>14000</v>
      </c>
      <c r="B551" t="str">
        <f t="shared" si="38"/>
        <v>02800</v>
      </c>
      <c r="C551" t="str">
        <f>"CJS41002"</f>
        <v>CJS41002</v>
      </c>
      <c r="D551" t="str">
        <f>"101010"</f>
        <v>101010</v>
      </c>
      <c r="E551" t="s">
        <v>27</v>
      </c>
      <c r="F551">
        <v>-898.9</v>
      </c>
      <c r="G551">
        <v>0</v>
      </c>
      <c r="H551">
        <v>-898.9</v>
      </c>
    </row>
    <row r="552" spans="1:8" hidden="1" x14ac:dyDescent="0.35">
      <c r="A552">
        <v>14000</v>
      </c>
      <c r="B552" t="str">
        <f t="shared" si="38"/>
        <v>02800</v>
      </c>
      <c r="C552" t="str">
        <f>"CJS41002"</f>
        <v>CJS41002</v>
      </c>
      <c r="D552" t="str">
        <f>"308000"</f>
        <v>308000</v>
      </c>
      <c r="E552" t="s">
        <v>91</v>
      </c>
      <c r="F552">
        <v>898.9</v>
      </c>
      <c r="G552">
        <v>0</v>
      </c>
      <c r="H552">
        <v>898.9</v>
      </c>
    </row>
    <row r="553" spans="1:8" hidden="1" x14ac:dyDescent="0.35">
      <c r="A553">
        <v>14000</v>
      </c>
      <c r="B553" t="str">
        <f t="shared" si="38"/>
        <v>02800</v>
      </c>
      <c r="C553" t="str">
        <f>"CJS48035"</f>
        <v>CJS48035</v>
      </c>
      <c r="D553" t="str">
        <f>"101010"</f>
        <v>101010</v>
      </c>
      <c r="E553" t="s">
        <v>27</v>
      </c>
      <c r="F553">
        <v>61563.22</v>
      </c>
      <c r="G553">
        <v>0</v>
      </c>
      <c r="H553">
        <v>61563.22</v>
      </c>
    </row>
    <row r="554" spans="1:8" hidden="1" x14ac:dyDescent="0.35">
      <c r="A554">
        <v>14000</v>
      </c>
      <c r="B554" t="str">
        <f t="shared" si="38"/>
        <v>02800</v>
      </c>
      <c r="C554" t="str">
        <f>"CJS48035"</f>
        <v>CJS48035</v>
      </c>
      <c r="D554" t="str">
        <f>"308000"</f>
        <v>308000</v>
      </c>
      <c r="E554" t="s">
        <v>91</v>
      </c>
      <c r="F554">
        <v>-61563.22</v>
      </c>
      <c r="G554">
        <v>0</v>
      </c>
      <c r="H554">
        <v>-61563.22</v>
      </c>
    </row>
    <row r="555" spans="1:8" hidden="1" x14ac:dyDescent="0.35">
      <c r="A555">
        <v>14000</v>
      </c>
      <c r="B555" t="str">
        <f t="shared" si="38"/>
        <v>02800</v>
      </c>
      <c r="C555" t="str">
        <f>"CJS5101701"</f>
        <v>CJS5101701</v>
      </c>
      <c r="D555" t="str">
        <f>"101010"</f>
        <v>101010</v>
      </c>
      <c r="E555" t="s">
        <v>27</v>
      </c>
      <c r="F555">
        <v>20998.44</v>
      </c>
      <c r="G555">
        <v>0</v>
      </c>
      <c r="H555">
        <v>20998.44</v>
      </c>
    </row>
    <row r="556" spans="1:8" hidden="1" x14ac:dyDescent="0.35">
      <c r="A556">
        <v>14000</v>
      </c>
      <c r="B556" t="str">
        <f t="shared" si="38"/>
        <v>02800</v>
      </c>
      <c r="C556" t="str">
        <f>"CJS5101701"</f>
        <v>CJS5101701</v>
      </c>
      <c r="D556" t="str">
        <f>"308000"</f>
        <v>308000</v>
      </c>
      <c r="E556" t="s">
        <v>91</v>
      </c>
      <c r="F556">
        <v>-20998.44</v>
      </c>
      <c r="G556">
        <v>0</v>
      </c>
      <c r="H556">
        <v>-20998.44</v>
      </c>
    </row>
    <row r="557" spans="1:8" hidden="1" x14ac:dyDescent="0.35">
      <c r="A557">
        <v>14000</v>
      </c>
      <c r="B557" t="str">
        <f t="shared" si="38"/>
        <v>02800</v>
      </c>
      <c r="C557" t="str">
        <f>"CJS5601701"</f>
        <v>CJS5601701</v>
      </c>
      <c r="D557" t="str">
        <f>"101010"</f>
        <v>101010</v>
      </c>
      <c r="E557" t="s">
        <v>27</v>
      </c>
      <c r="F557">
        <v>302781.61</v>
      </c>
      <c r="G557">
        <v>0</v>
      </c>
      <c r="H557">
        <v>302781.61</v>
      </c>
    </row>
    <row r="558" spans="1:8" hidden="1" x14ac:dyDescent="0.35">
      <c r="A558">
        <v>14000</v>
      </c>
      <c r="B558" t="str">
        <f t="shared" si="38"/>
        <v>02800</v>
      </c>
      <c r="C558" t="str">
        <f>"CJS5601701"</f>
        <v>CJS5601701</v>
      </c>
      <c r="D558" t="str">
        <f>"308000"</f>
        <v>308000</v>
      </c>
      <c r="E558" t="s">
        <v>91</v>
      </c>
      <c r="F558">
        <v>-302781.61</v>
      </c>
      <c r="G558">
        <v>0</v>
      </c>
      <c r="H558">
        <v>-302781.61</v>
      </c>
    </row>
    <row r="559" spans="1:8" hidden="1" x14ac:dyDescent="0.35">
      <c r="A559">
        <v>14000</v>
      </c>
      <c r="B559" t="str">
        <f t="shared" si="38"/>
        <v>02800</v>
      </c>
      <c r="C559" t="str">
        <f>"CJS5651702"</f>
        <v>CJS5651702</v>
      </c>
      <c r="D559" t="str">
        <f>"101010"</f>
        <v>101010</v>
      </c>
      <c r="E559" t="s">
        <v>27</v>
      </c>
      <c r="F559">
        <v>37438.449999999997</v>
      </c>
      <c r="G559">
        <v>0</v>
      </c>
      <c r="H559">
        <v>37438.449999999997</v>
      </c>
    </row>
    <row r="560" spans="1:8" hidden="1" x14ac:dyDescent="0.35">
      <c r="A560">
        <v>14000</v>
      </c>
      <c r="B560" t="str">
        <f t="shared" ref="B560:B591" si="40">"02800"</f>
        <v>02800</v>
      </c>
      <c r="C560" t="str">
        <f>"CJS5651702"</f>
        <v>CJS5651702</v>
      </c>
      <c r="D560" t="str">
        <f>"308000"</f>
        <v>308000</v>
      </c>
      <c r="E560" t="s">
        <v>91</v>
      </c>
      <c r="F560">
        <v>-37438.449999999997</v>
      </c>
      <c r="G560">
        <v>0</v>
      </c>
      <c r="H560">
        <v>-37438.449999999997</v>
      </c>
    </row>
    <row r="561" spans="1:8" hidden="1" x14ac:dyDescent="0.35">
      <c r="A561">
        <v>14000</v>
      </c>
      <c r="B561" t="str">
        <f t="shared" si="40"/>
        <v>02800</v>
      </c>
      <c r="C561" t="str">
        <f>"CJS5701701"</f>
        <v>CJS5701701</v>
      </c>
      <c r="D561" t="str">
        <f>"101010"</f>
        <v>101010</v>
      </c>
      <c r="E561" t="s">
        <v>27</v>
      </c>
      <c r="F561">
        <v>6546.99</v>
      </c>
      <c r="G561">
        <v>0</v>
      </c>
      <c r="H561">
        <v>6546.99</v>
      </c>
    </row>
    <row r="562" spans="1:8" hidden="1" x14ac:dyDescent="0.35">
      <c r="A562">
        <v>14000</v>
      </c>
      <c r="B562" t="str">
        <f t="shared" si="40"/>
        <v>02800</v>
      </c>
      <c r="C562" t="str">
        <f>"CJS5701701"</f>
        <v>CJS5701701</v>
      </c>
      <c r="D562" t="str">
        <f>"308000"</f>
        <v>308000</v>
      </c>
      <c r="E562" t="s">
        <v>91</v>
      </c>
      <c r="F562">
        <v>-6546.99</v>
      </c>
      <c r="G562">
        <v>0</v>
      </c>
      <c r="H562">
        <v>-6546.99</v>
      </c>
    </row>
    <row r="563" spans="1:8" hidden="1" x14ac:dyDescent="0.35">
      <c r="A563">
        <v>14000</v>
      </c>
      <c r="B563" t="str">
        <f t="shared" si="40"/>
        <v>02800</v>
      </c>
      <c r="C563" t="str">
        <f>"CJS60051"</f>
        <v>CJS60051</v>
      </c>
      <c r="D563" t="str">
        <f>"101010"</f>
        <v>101010</v>
      </c>
      <c r="E563" t="s">
        <v>27</v>
      </c>
      <c r="F563">
        <v>4967.49</v>
      </c>
      <c r="G563">
        <v>0</v>
      </c>
      <c r="H563">
        <v>4967.49</v>
      </c>
    </row>
    <row r="564" spans="1:8" hidden="1" x14ac:dyDescent="0.35">
      <c r="A564">
        <v>14000</v>
      </c>
      <c r="B564" t="str">
        <f t="shared" si="40"/>
        <v>02800</v>
      </c>
      <c r="C564" t="str">
        <f>"CJS60051"</f>
        <v>CJS60051</v>
      </c>
      <c r="D564" t="str">
        <f>"308000"</f>
        <v>308000</v>
      </c>
      <c r="E564" t="s">
        <v>91</v>
      </c>
      <c r="F564">
        <v>-4967.49</v>
      </c>
      <c r="G564">
        <v>0</v>
      </c>
      <c r="H564">
        <v>-4967.49</v>
      </c>
    </row>
    <row r="565" spans="1:8" hidden="1" x14ac:dyDescent="0.35">
      <c r="A565">
        <v>14000</v>
      </c>
      <c r="B565" t="str">
        <f t="shared" si="40"/>
        <v>02800</v>
      </c>
      <c r="C565" t="str">
        <f>"CJS60059"</f>
        <v>CJS60059</v>
      </c>
      <c r="D565" t="str">
        <f>"101010"</f>
        <v>101010</v>
      </c>
      <c r="E565" t="s">
        <v>27</v>
      </c>
      <c r="F565">
        <v>0</v>
      </c>
      <c r="G565">
        <v>0</v>
      </c>
      <c r="H565">
        <v>0</v>
      </c>
    </row>
    <row r="566" spans="1:8" hidden="1" x14ac:dyDescent="0.35">
      <c r="A566">
        <v>14000</v>
      </c>
      <c r="B566" t="str">
        <f t="shared" si="40"/>
        <v>02800</v>
      </c>
      <c r="C566" t="str">
        <f>"CJS67016"</f>
        <v>CJS67016</v>
      </c>
      <c r="D566" t="str">
        <f>"101010"</f>
        <v>101010</v>
      </c>
      <c r="E566" t="s">
        <v>27</v>
      </c>
      <c r="F566">
        <v>34127.919999999998</v>
      </c>
      <c r="G566">
        <v>0</v>
      </c>
      <c r="H566">
        <v>34127.919999999998</v>
      </c>
    </row>
    <row r="567" spans="1:8" hidden="1" x14ac:dyDescent="0.35">
      <c r="A567">
        <v>14000</v>
      </c>
      <c r="B567" t="str">
        <f t="shared" si="40"/>
        <v>02800</v>
      </c>
      <c r="C567" t="str">
        <f>"CJS67016"</f>
        <v>CJS67016</v>
      </c>
      <c r="D567" t="str">
        <f>"308000"</f>
        <v>308000</v>
      </c>
      <c r="E567" t="s">
        <v>91</v>
      </c>
      <c r="F567">
        <v>-34127.919999999998</v>
      </c>
      <c r="G567">
        <v>0</v>
      </c>
      <c r="H567">
        <v>-34127.919999999998</v>
      </c>
    </row>
    <row r="568" spans="1:8" hidden="1" x14ac:dyDescent="0.35">
      <c r="A568">
        <v>14000</v>
      </c>
      <c r="B568" t="str">
        <f t="shared" si="40"/>
        <v>02800</v>
      </c>
      <c r="C568" t="str">
        <f>"CJS67017"</f>
        <v>CJS67017</v>
      </c>
      <c r="D568" t="str">
        <f>"101010"</f>
        <v>101010</v>
      </c>
      <c r="E568" t="s">
        <v>27</v>
      </c>
      <c r="F568">
        <v>20731.03</v>
      </c>
      <c r="G568">
        <v>0</v>
      </c>
      <c r="H568">
        <v>20731.03</v>
      </c>
    </row>
    <row r="569" spans="1:8" hidden="1" x14ac:dyDescent="0.35">
      <c r="A569">
        <v>14000</v>
      </c>
      <c r="B569" t="str">
        <f t="shared" si="40"/>
        <v>02800</v>
      </c>
      <c r="C569" t="str">
        <f>"CJS67017"</f>
        <v>CJS67017</v>
      </c>
      <c r="D569" t="str">
        <f>"308000"</f>
        <v>308000</v>
      </c>
      <c r="E569" t="s">
        <v>91</v>
      </c>
      <c r="F569">
        <v>-20731.03</v>
      </c>
      <c r="G569">
        <v>0</v>
      </c>
      <c r="H569">
        <v>-20731.03</v>
      </c>
    </row>
    <row r="570" spans="1:8" hidden="1" x14ac:dyDescent="0.35">
      <c r="A570">
        <v>14000</v>
      </c>
      <c r="B570" t="str">
        <f t="shared" si="40"/>
        <v>02800</v>
      </c>
      <c r="C570" t="str">
        <f>"CJS67028"</f>
        <v>CJS67028</v>
      </c>
      <c r="D570" t="str">
        <f>"101010"</f>
        <v>101010</v>
      </c>
      <c r="E570" t="s">
        <v>27</v>
      </c>
      <c r="F570">
        <v>40835.839999999997</v>
      </c>
      <c r="G570">
        <v>0</v>
      </c>
      <c r="H570">
        <v>40835.839999999997</v>
      </c>
    </row>
    <row r="571" spans="1:8" hidden="1" x14ac:dyDescent="0.35">
      <c r="A571">
        <v>14000</v>
      </c>
      <c r="B571" t="str">
        <f t="shared" si="40"/>
        <v>02800</v>
      </c>
      <c r="C571" t="str">
        <f>"CJS67028"</f>
        <v>CJS67028</v>
      </c>
      <c r="D571" t="str">
        <f>"308000"</f>
        <v>308000</v>
      </c>
      <c r="E571" t="s">
        <v>91</v>
      </c>
      <c r="F571">
        <v>-40835.839999999997</v>
      </c>
      <c r="G571">
        <v>0</v>
      </c>
      <c r="H571">
        <v>-40835.839999999997</v>
      </c>
    </row>
    <row r="572" spans="1:8" hidden="1" x14ac:dyDescent="0.35">
      <c r="A572">
        <v>14000</v>
      </c>
      <c r="B572" t="str">
        <f t="shared" si="40"/>
        <v>02800</v>
      </c>
      <c r="C572" t="str">
        <f>"CJS67030"</f>
        <v>CJS67030</v>
      </c>
      <c r="D572" t="str">
        <f>"101010"</f>
        <v>101010</v>
      </c>
      <c r="E572" t="s">
        <v>27</v>
      </c>
      <c r="F572">
        <v>60329</v>
      </c>
      <c r="G572">
        <v>0</v>
      </c>
      <c r="H572">
        <v>60329</v>
      </c>
    </row>
    <row r="573" spans="1:8" hidden="1" x14ac:dyDescent="0.35">
      <c r="A573">
        <v>14000</v>
      </c>
      <c r="B573" t="str">
        <f t="shared" si="40"/>
        <v>02800</v>
      </c>
      <c r="C573" t="str">
        <f>"CJS67030"</f>
        <v>CJS67030</v>
      </c>
      <c r="D573" t="str">
        <f>"308000"</f>
        <v>308000</v>
      </c>
      <c r="E573" t="s">
        <v>91</v>
      </c>
      <c r="F573">
        <v>-60329</v>
      </c>
      <c r="G573">
        <v>0</v>
      </c>
      <c r="H573">
        <v>-60329</v>
      </c>
    </row>
    <row r="574" spans="1:8" hidden="1" x14ac:dyDescent="0.35">
      <c r="A574">
        <v>14000</v>
      </c>
      <c r="B574" t="str">
        <f t="shared" si="40"/>
        <v>02800</v>
      </c>
      <c r="C574" t="str">
        <f>"CJS7101601"</f>
        <v>CJS7101601</v>
      </c>
      <c r="D574" t="str">
        <f>"101010"</f>
        <v>101010</v>
      </c>
      <c r="E574" t="s">
        <v>27</v>
      </c>
      <c r="F574">
        <v>34006.42</v>
      </c>
      <c r="G574">
        <v>0</v>
      </c>
      <c r="H574">
        <v>34006.42</v>
      </c>
    </row>
    <row r="575" spans="1:8" hidden="1" x14ac:dyDescent="0.35">
      <c r="A575">
        <v>14000</v>
      </c>
      <c r="B575" t="str">
        <f t="shared" si="40"/>
        <v>02800</v>
      </c>
      <c r="C575" t="str">
        <f>"CJS7101601"</f>
        <v>CJS7101601</v>
      </c>
      <c r="D575" t="str">
        <f>"308000"</f>
        <v>308000</v>
      </c>
      <c r="E575" t="s">
        <v>91</v>
      </c>
      <c r="F575">
        <v>-34006.42</v>
      </c>
      <c r="G575">
        <v>0</v>
      </c>
      <c r="H575">
        <v>-34006.42</v>
      </c>
    </row>
    <row r="576" spans="1:8" hidden="1" x14ac:dyDescent="0.35">
      <c r="A576">
        <v>14000</v>
      </c>
      <c r="B576" t="str">
        <f t="shared" si="40"/>
        <v>02800</v>
      </c>
      <c r="C576" t="str">
        <f>"CJS7101602"</f>
        <v>CJS7101602</v>
      </c>
      <c r="D576" t="str">
        <f>"101010"</f>
        <v>101010</v>
      </c>
      <c r="E576" t="s">
        <v>27</v>
      </c>
      <c r="F576">
        <v>275.57</v>
      </c>
      <c r="G576">
        <v>0</v>
      </c>
      <c r="H576">
        <v>275.57</v>
      </c>
    </row>
    <row r="577" spans="1:8" hidden="1" x14ac:dyDescent="0.35">
      <c r="A577">
        <v>14000</v>
      </c>
      <c r="B577" t="str">
        <f t="shared" si="40"/>
        <v>02800</v>
      </c>
      <c r="C577" t="str">
        <f>"CJS7101602"</f>
        <v>CJS7101602</v>
      </c>
      <c r="D577" t="str">
        <f>"308000"</f>
        <v>308000</v>
      </c>
      <c r="E577" t="s">
        <v>91</v>
      </c>
      <c r="F577">
        <v>-275.57</v>
      </c>
      <c r="G577">
        <v>0</v>
      </c>
      <c r="H577">
        <v>-275.57</v>
      </c>
    </row>
    <row r="578" spans="1:8" hidden="1" x14ac:dyDescent="0.35">
      <c r="A578">
        <v>14000</v>
      </c>
      <c r="B578" t="str">
        <f t="shared" si="40"/>
        <v>02800</v>
      </c>
      <c r="C578" t="str">
        <f>"CJS72001"</f>
        <v>CJS72001</v>
      </c>
      <c r="D578" t="str">
        <f>"101010"</f>
        <v>101010</v>
      </c>
      <c r="E578" t="s">
        <v>27</v>
      </c>
      <c r="F578">
        <v>0</v>
      </c>
      <c r="G578">
        <v>0</v>
      </c>
      <c r="H578">
        <v>0</v>
      </c>
    </row>
    <row r="579" spans="1:8" hidden="1" x14ac:dyDescent="0.35">
      <c r="A579">
        <v>14000</v>
      </c>
      <c r="B579" t="str">
        <f t="shared" si="40"/>
        <v>02800</v>
      </c>
      <c r="C579" t="str">
        <f>"CJS7601601"</f>
        <v>CJS7601601</v>
      </c>
      <c r="D579" t="str">
        <f>"101010"</f>
        <v>101010</v>
      </c>
      <c r="E579" t="s">
        <v>27</v>
      </c>
      <c r="F579">
        <v>50.93</v>
      </c>
      <c r="G579">
        <v>0</v>
      </c>
      <c r="H579">
        <v>50.93</v>
      </c>
    </row>
    <row r="580" spans="1:8" hidden="1" x14ac:dyDescent="0.35">
      <c r="A580">
        <v>14000</v>
      </c>
      <c r="B580" t="str">
        <f t="shared" si="40"/>
        <v>02800</v>
      </c>
      <c r="C580" t="str">
        <f>"CJS7601601"</f>
        <v>CJS7601601</v>
      </c>
      <c r="D580" t="str">
        <f>"308000"</f>
        <v>308000</v>
      </c>
      <c r="E580" t="s">
        <v>91</v>
      </c>
      <c r="F580">
        <v>-50.93</v>
      </c>
      <c r="G580">
        <v>0</v>
      </c>
      <c r="H580">
        <v>-50.93</v>
      </c>
    </row>
    <row r="581" spans="1:8" hidden="1" x14ac:dyDescent="0.35">
      <c r="A581">
        <v>14000</v>
      </c>
      <c r="B581" t="str">
        <f t="shared" si="40"/>
        <v>02800</v>
      </c>
      <c r="C581" t="str">
        <f>"CJS7601602"</f>
        <v>CJS7601602</v>
      </c>
      <c r="D581" t="str">
        <f>"101010"</f>
        <v>101010</v>
      </c>
      <c r="E581" t="s">
        <v>27</v>
      </c>
      <c r="F581">
        <v>186040.81</v>
      </c>
      <c r="G581">
        <v>0</v>
      </c>
      <c r="H581">
        <v>186040.81</v>
      </c>
    </row>
    <row r="582" spans="1:8" hidden="1" x14ac:dyDescent="0.35">
      <c r="A582">
        <v>14000</v>
      </c>
      <c r="B582" t="str">
        <f t="shared" si="40"/>
        <v>02800</v>
      </c>
      <c r="C582" t="str">
        <f>"CJS7601602"</f>
        <v>CJS7601602</v>
      </c>
      <c r="D582" t="str">
        <f>"308000"</f>
        <v>308000</v>
      </c>
      <c r="E582" t="s">
        <v>91</v>
      </c>
      <c r="F582">
        <v>-186040.81</v>
      </c>
      <c r="G582">
        <v>0</v>
      </c>
      <c r="H582">
        <v>-186040.81</v>
      </c>
    </row>
    <row r="583" spans="1:8" hidden="1" x14ac:dyDescent="0.35">
      <c r="A583">
        <v>14000</v>
      </c>
      <c r="B583" t="str">
        <f t="shared" si="40"/>
        <v>02800</v>
      </c>
      <c r="C583" t="str">
        <f>"CJS7651602"</f>
        <v>CJS7651602</v>
      </c>
      <c r="D583" t="str">
        <f>"101010"</f>
        <v>101010</v>
      </c>
      <c r="E583" t="s">
        <v>27</v>
      </c>
      <c r="F583">
        <v>84135.74</v>
      </c>
      <c r="G583">
        <v>0</v>
      </c>
      <c r="H583">
        <v>84135.74</v>
      </c>
    </row>
    <row r="584" spans="1:8" hidden="1" x14ac:dyDescent="0.35">
      <c r="A584">
        <v>14000</v>
      </c>
      <c r="B584" t="str">
        <f t="shared" si="40"/>
        <v>02800</v>
      </c>
      <c r="C584" t="str">
        <f>"CJS7651602"</f>
        <v>CJS7651602</v>
      </c>
      <c r="D584" t="str">
        <f>"308000"</f>
        <v>308000</v>
      </c>
      <c r="E584" t="s">
        <v>91</v>
      </c>
      <c r="F584">
        <v>-84135.74</v>
      </c>
      <c r="G584">
        <v>0</v>
      </c>
      <c r="H584">
        <v>-84135.74</v>
      </c>
    </row>
    <row r="585" spans="1:8" hidden="1" x14ac:dyDescent="0.35">
      <c r="A585">
        <v>14000</v>
      </c>
      <c r="B585" t="str">
        <f t="shared" si="40"/>
        <v>02800</v>
      </c>
      <c r="C585" t="str">
        <f>"CJS7701602"</f>
        <v>CJS7701602</v>
      </c>
      <c r="D585" t="str">
        <f>"101010"</f>
        <v>101010</v>
      </c>
      <c r="E585" t="s">
        <v>27</v>
      </c>
      <c r="F585">
        <v>13871.52</v>
      </c>
      <c r="G585">
        <v>0</v>
      </c>
      <c r="H585">
        <v>13871.52</v>
      </c>
    </row>
    <row r="586" spans="1:8" hidden="1" x14ac:dyDescent="0.35">
      <c r="A586">
        <v>14000</v>
      </c>
      <c r="B586" t="str">
        <f t="shared" si="40"/>
        <v>02800</v>
      </c>
      <c r="C586" t="str">
        <f>"CJS7701602"</f>
        <v>CJS7701602</v>
      </c>
      <c r="D586" t="str">
        <f>"308000"</f>
        <v>308000</v>
      </c>
      <c r="E586" t="s">
        <v>91</v>
      </c>
      <c r="F586">
        <v>-13871.52</v>
      </c>
      <c r="G586">
        <v>0</v>
      </c>
      <c r="H586">
        <v>-13871.52</v>
      </c>
    </row>
    <row r="587" spans="1:8" hidden="1" x14ac:dyDescent="0.35">
      <c r="A587">
        <v>14000</v>
      </c>
      <c r="B587" t="str">
        <f t="shared" si="40"/>
        <v>02800</v>
      </c>
      <c r="C587" t="str">
        <f>"CJS81016"</f>
        <v>CJS81016</v>
      </c>
      <c r="D587" t="str">
        <f>"101010"</f>
        <v>101010</v>
      </c>
      <c r="E587" t="s">
        <v>27</v>
      </c>
      <c r="F587">
        <v>34337.120000000003</v>
      </c>
      <c r="G587">
        <v>0</v>
      </c>
      <c r="H587">
        <v>34337.120000000003</v>
      </c>
    </row>
    <row r="588" spans="1:8" hidden="1" x14ac:dyDescent="0.35">
      <c r="A588">
        <v>14000</v>
      </c>
      <c r="B588" t="str">
        <f t="shared" si="40"/>
        <v>02800</v>
      </c>
      <c r="C588" t="str">
        <f>"CJS81016"</f>
        <v>CJS81016</v>
      </c>
      <c r="D588" t="str">
        <f>"308000"</f>
        <v>308000</v>
      </c>
      <c r="E588" t="s">
        <v>91</v>
      </c>
      <c r="F588">
        <v>-34337.120000000003</v>
      </c>
      <c r="G588">
        <v>0</v>
      </c>
      <c r="H588">
        <v>-34337.120000000003</v>
      </c>
    </row>
    <row r="589" spans="1:8" hidden="1" x14ac:dyDescent="0.35">
      <c r="A589">
        <v>14000</v>
      </c>
      <c r="B589" t="str">
        <f t="shared" si="40"/>
        <v>02800</v>
      </c>
      <c r="C589" t="str">
        <f>"CJS81018"</f>
        <v>CJS81018</v>
      </c>
      <c r="D589" t="str">
        <f>"101010"</f>
        <v>101010</v>
      </c>
      <c r="E589" t="s">
        <v>27</v>
      </c>
      <c r="F589">
        <v>1125.98</v>
      </c>
      <c r="G589">
        <v>0</v>
      </c>
      <c r="H589">
        <v>1125.98</v>
      </c>
    </row>
    <row r="590" spans="1:8" hidden="1" x14ac:dyDescent="0.35">
      <c r="A590">
        <v>14000</v>
      </c>
      <c r="B590" t="str">
        <f t="shared" si="40"/>
        <v>02800</v>
      </c>
      <c r="C590" t="str">
        <f>"CJS81018"</f>
        <v>CJS81018</v>
      </c>
      <c r="D590" t="str">
        <f>"308000"</f>
        <v>308000</v>
      </c>
      <c r="E590" t="s">
        <v>91</v>
      </c>
      <c r="F590">
        <v>-1125.98</v>
      </c>
      <c r="G590">
        <v>0</v>
      </c>
      <c r="H590">
        <v>-1125.98</v>
      </c>
    </row>
    <row r="591" spans="1:8" hidden="1" x14ac:dyDescent="0.35">
      <c r="A591">
        <v>14000</v>
      </c>
      <c r="B591" t="str">
        <f t="shared" si="40"/>
        <v>02800</v>
      </c>
      <c r="C591" t="str">
        <f>"CJS81020"</f>
        <v>CJS81020</v>
      </c>
      <c r="D591" t="str">
        <f>"101010"</f>
        <v>101010</v>
      </c>
      <c r="E591" t="s">
        <v>27</v>
      </c>
      <c r="F591">
        <v>990.03</v>
      </c>
      <c r="G591">
        <v>0</v>
      </c>
      <c r="H591">
        <v>990.03</v>
      </c>
    </row>
    <row r="592" spans="1:8" hidden="1" x14ac:dyDescent="0.35">
      <c r="A592">
        <v>14000</v>
      </c>
      <c r="B592" t="str">
        <f t="shared" ref="B592:B598" si="41">"02800"</f>
        <v>02800</v>
      </c>
      <c r="C592" t="str">
        <f>"CJS81020"</f>
        <v>CJS81020</v>
      </c>
      <c r="D592" t="str">
        <f>"308000"</f>
        <v>308000</v>
      </c>
      <c r="E592" t="s">
        <v>91</v>
      </c>
      <c r="F592">
        <v>-990.03</v>
      </c>
      <c r="G592">
        <v>0</v>
      </c>
      <c r="H592">
        <v>-990.03</v>
      </c>
    </row>
    <row r="593" spans="1:8" hidden="1" x14ac:dyDescent="0.35">
      <c r="A593">
        <v>14000</v>
      </c>
      <c r="B593" t="str">
        <f t="shared" si="41"/>
        <v>02800</v>
      </c>
      <c r="C593" t="str">
        <f>"CJS86017"</f>
        <v>CJS86017</v>
      </c>
      <c r="D593" t="str">
        <f>"101010"</f>
        <v>101010</v>
      </c>
      <c r="E593" t="s">
        <v>27</v>
      </c>
      <c r="F593">
        <v>254147.7</v>
      </c>
      <c r="G593">
        <v>0</v>
      </c>
      <c r="H593">
        <v>254147.7</v>
      </c>
    </row>
    <row r="594" spans="1:8" hidden="1" x14ac:dyDescent="0.35">
      <c r="A594">
        <v>14000</v>
      </c>
      <c r="B594" t="str">
        <f t="shared" si="41"/>
        <v>02800</v>
      </c>
      <c r="C594" t="str">
        <f>"CJS86017"</f>
        <v>CJS86017</v>
      </c>
      <c r="D594" t="str">
        <f>"308000"</f>
        <v>308000</v>
      </c>
      <c r="E594" t="s">
        <v>91</v>
      </c>
      <c r="F594">
        <v>-254147.7</v>
      </c>
      <c r="G594">
        <v>0</v>
      </c>
      <c r="H594">
        <v>-254147.7</v>
      </c>
    </row>
    <row r="595" spans="1:8" hidden="1" x14ac:dyDescent="0.35">
      <c r="A595">
        <v>14000</v>
      </c>
      <c r="B595" t="str">
        <f t="shared" si="41"/>
        <v>02800</v>
      </c>
      <c r="C595" t="str">
        <f>"CJS86018"</f>
        <v>CJS86018</v>
      </c>
      <c r="D595" t="str">
        <f>"101010"</f>
        <v>101010</v>
      </c>
      <c r="E595" t="s">
        <v>27</v>
      </c>
      <c r="F595">
        <v>532082.98</v>
      </c>
      <c r="G595">
        <v>0</v>
      </c>
      <c r="H595">
        <v>532082.98</v>
      </c>
    </row>
    <row r="596" spans="1:8" hidden="1" x14ac:dyDescent="0.35">
      <c r="A596">
        <v>14000</v>
      </c>
      <c r="B596" t="str">
        <f t="shared" si="41"/>
        <v>02800</v>
      </c>
      <c r="C596" t="str">
        <f>"CJS86018"</f>
        <v>CJS86018</v>
      </c>
      <c r="D596" t="str">
        <f>"308000"</f>
        <v>308000</v>
      </c>
      <c r="E596" t="s">
        <v>91</v>
      </c>
      <c r="F596">
        <v>-532082.98</v>
      </c>
      <c r="G596">
        <v>0</v>
      </c>
      <c r="H596">
        <v>-532082.98</v>
      </c>
    </row>
    <row r="597" spans="1:8" hidden="1" x14ac:dyDescent="0.35">
      <c r="A597">
        <v>14000</v>
      </c>
      <c r="B597" t="str">
        <f t="shared" si="41"/>
        <v>02800</v>
      </c>
      <c r="C597" t="str">
        <f>"CJS87016"</f>
        <v>CJS87016</v>
      </c>
      <c r="D597" t="str">
        <f>"101010"</f>
        <v>101010</v>
      </c>
      <c r="E597" t="s">
        <v>27</v>
      </c>
      <c r="F597">
        <v>4029.06</v>
      </c>
      <c r="G597">
        <v>0</v>
      </c>
      <c r="H597">
        <v>4029.06</v>
      </c>
    </row>
    <row r="598" spans="1:8" hidden="1" x14ac:dyDescent="0.35">
      <c r="A598">
        <v>14000</v>
      </c>
      <c r="B598" t="str">
        <f t="shared" si="41"/>
        <v>02800</v>
      </c>
      <c r="C598" t="str">
        <f>"CJS87016"</f>
        <v>CJS87016</v>
      </c>
      <c r="D598" t="str">
        <f>"308000"</f>
        <v>308000</v>
      </c>
      <c r="E598" t="s">
        <v>91</v>
      </c>
      <c r="F598">
        <v>-4029.06</v>
      </c>
      <c r="G598">
        <v>0</v>
      </c>
      <c r="H598">
        <v>-4029.06</v>
      </c>
    </row>
    <row r="599" spans="1:8" hidden="1" x14ac:dyDescent="0.35">
      <c r="A599">
        <v>14000</v>
      </c>
      <c r="B599" t="str">
        <f t="shared" ref="B599:B620" si="42">"02820"</f>
        <v>02820</v>
      </c>
      <c r="C599" t="str">
        <f>"0000000000"</f>
        <v>0000000000</v>
      </c>
      <c r="D599" t="str">
        <f>"101010"</f>
        <v>101010</v>
      </c>
      <c r="E599" t="s">
        <v>27</v>
      </c>
      <c r="F599">
        <v>0</v>
      </c>
      <c r="G599">
        <v>0</v>
      </c>
      <c r="H599">
        <v>0</v>
      </c>
    </row>
    <row r="600" spans="1:8" hidden="1" x14ac:dyDescent="0.35">
      <c r="A600">
        <v>14000</v>
      </c>
      <c r="B600" t="str">
        <f t="shared" si="42"/>
        <v>02820</v>
      </c>
      <c r="C600" t="str">
        <f>"0000000000"</f>
        <v>0000000000</v>
      </c>
      <c r="D600" t="str">
        <f>"308000"</f>
        <v>308000</v>
      </c>
      <c r="E600" t="s">
        <v>91</v>
      </c>
      <c r="F600">
        <v>0</v>
      </c>
      <c r="G600">
        <v>0</v>
      </c>
      <c r="H600">
        <v>0</v>
      </c>
    </row>
    <row r="601" spans="1:8" hidden="1" x14ac:dyDescent="0.35">
      <c r="A601">
        <v>14000</v>
      </c>
      <c r="B601" t="str">
        <f t="shared" si="42"/>
        <v>02820</v>
      </c>
      <c r="C601" t="str">
        <f>"CJS62500"</f>
        <v>CJS62500</v>
      </c>
      <c r="D601" t="str">
        <f>"101010"</f>
        <v>101010</v>
      </c>
      <c r="E601" t="s">
        <v>27</v>
      </c>
      <c r="F601">
        <v>0</v>
      </c>
      <c r="G601">
        <v>0</v>
      </c>
      <c r="H601">
        <v>0</v>
      </c>
    </row>
    <row r="602" spans="1:8" hidden="1" x14ac:dyDescent="0.35">
      <c r="A602">
        <v>14000</v>
      </c>
      <c r="B602" t="str">
        <f t="shared" si="42"/>
        <v>02820</v>
      </c>
      <c r="C602" t="str">
        <f>"CJS62500"</f>
        <v>CJS62500</v>
      </c>
      <c r="D602" t="str">
        <f>"308000"</f>
        <v>308000</v>
      </c>
      <c r="E602" t="s">
        <v>91</v>
      </c>
      <c r="F602">
        <v>0</v>
      </c>
      <c r="G602">
        <v>0</v>
      </c>
      <c r="H602">
        <v>0</v>
      </c>
    </row>
    <row r="603" spans="1:8" hidden="1" x14ac:dyDescent="0.35">
      <c r="A603">
        <v>14000</v>
      </c>
      <c r="B603" t="str">
        <f t="shared" si="42"/>
        <v>02820</v>
      </c>
      <c r="C603" t="str">
        <f>"CJS62510"</f>
        <v>CJS62510</v>
      </c>
      <c r="D603" t="str">
        <f>"101010"</f>
        <v>101010</v>
      </c>
      <c r="E603" t="s">
        <v>27</v>
      </c>
      <c r="F603">
        <v>0</v>
      </c>
      <c r="G603">
        <v>0</v>
      </c>
      <c r="H603">
        <v>0</v>
      </c>
    </row>
    <row r="604" spans="1:8" hidden="1" x14ac:dyDescent="0.35">
      <c r="A604">
        <v>14000</v>
      </c>
      <c r="B604" t="str">
        <f t="shared" si="42"/>
        <v>02820</v>
      </c>
      <c r="C604" t="str">
        <f>"CJS62520"</f>
        <v>CJS62520</v>
      </c>
      <c r="D604" t="str">
        <f>"101010"</f>
        <v>101010</v>
      </c>
      <c r="E604" t="s">
        <v>27</v>
      </c>
      <c r="F604">
        <v>0</v>
      </c>
      <c r="G604">
        <v>0</v>
      </c>
      <c r="H604">
        <v>0</v>
      </c>
    </row>
    <row r="605" spans="1:8" hidden="1" x14ac:dyDescent="0.35">
      <c r="A605">
        <v>14000</v>
      </c>
      <c r="B605" t="str">
        <f t="shared" si="42"/>
        <v>02820</v>
      </c>
      <c r="C605" t="str">
        <f>"CJS62520"</f>
        <v>CJS62520</v>
      </c>
      <c r="D605" t="str">
        <f>"308000"</f>
        <v>308000</v>
      </c>
      <c r="E605" t="s">
        <v>91</v>
      </c>
      <c r="F605">
        <v>0</v>
      </c>
      <c r="G605">
        <v>0</v>
      </c>
      <c r="H605">
        <v>0</v>
      </c>
    </row>
    <row r="606" spans="1:8" hidden="1" x14ac:dyDescent="0.35">
      <c r="A606">
        <v>14000</v>
      </c>
      <c r="B606" t="str">
        <f t="shared" si="42"/>
        <v>02820</v>
      </c>
      <c r="C606" t="str">
        <f>"CJS62530"</f>
        <v>CJS62530</v>
      </c>
      <c r="D606" t="str">
        <f>"101010"</f>
        <v>101010</v>
      </c>
      <c r="E606" t="s">
        <v>27</v>
      </c>
      <c r="F606">
        <v>0</v>
      </c>
      <c r="G606">
        <v>0</v>
      </c>
      <c r="H606">
        <v>0</v>
      </c>
    </row>
    <row r="607" spans="1:8" hidden="1" x14ac:dyDescent="0.35">
      <c r="A607">
        <v>14000</v>
      </c>
      <c r="B607" t="str">
        <f t="shared" si="42"/>
        <v>02820</v>
      </c>
      <c r="C607" t="str">
        <f>"CJS62530"</f>
        <v>CJS62530</v>
      </c>
      <c r="D607" t="str">
        <f>"308000"</f>
        <v>308000</v>
      </c>
      <c r="E607" t="s">
        <v>91</v>
      </c>
      <c r="F607">
        <v>0</v>
      </c>
      <c r="G607">
        <v>0</v>
      </c>
      <c r="H607">
        <v>0</v>
      </c>
    </row>
    <row r="608" spans="1:8" hidden="1" x14ac:dyDescent="0.35">
      <c r="A608">
        <v>14000</v>
      </c>
      <c r="B608" t="str">
        <f t="shared" si="42"/>
        <v>02820</v>
      </c>
      <c r="C608" t="str">
        <f>"CJS62540"</f>
        <v>CJS62540</v>
      </c>
      <c r="D608" t="str">
        <f>"101010"</f>
        <v>101010</v>
      </c>
      <c r="E608" t="s">
        <v>27</v>
      </c>
      <c r="F608">
        <v>0</v>
      </c>
      <c r="G608">
        <v>0</v>
      </c>
      <c r="H608">
        <v>0</v>
      </c>
    </row>
    <row r="609" spans="1:8" hidden="1" x14ac:dyDescent="0.35">
      <c r="A609">
        <v>14000</v>
      </c>
      <c r="B609" t="str">
        <f t="shared" si="42"/>
        <v>02820</v>
      </c>
      <c r="C609" t="str">
        <f>"CJS62540"</f>
        <v>CJS62540</v>
      </c>
      <c r="D609" t="str">
        <f>"308000"</f>
        <v>308000</v>
      </c>
      <c r="E609" t="s">
        <v>91</v>
      </c>
      <c r="F609">
        <v>0</v>
      </c>
      <c r="G609">
        <v>0</v>
      </c>
      <c r="H609">
        <v>0</v>
      </c>
    </row>
    <row r="610" spans="1:8" hidden="1" x14ac:dyDescent="0.35">
      <c r="A610">
        <v>14000</v>
      </c>
      <c r="B610" t="str">
        <f t="shared" si="42"/>
        <v>02820</v>
      </c>
      <c r="C610" t="str">
        <f>"CJS62550"</f>
        <v>CJS62550</v>
      </c>
      <c r="D610" t="str">
        <f>"101010"</f>
        <v>101010</v>
      </c>
      <c r="E610" t="s">
        <v>27</v>
      </c>
      <c r="F610">
        <v>0</v>
      </c>
      <c r="G610">
        <v>0</v>
      </c>
      <c r="H610">
        <v>0</v>
      </c>
    </row>
    <row r="611" spans="1:8" hidden="1" x14ac:dyDescent="0.35">
      <c r="A611">
        <v>14000</v>
      </c>
      <c r="B611" t="str">
        <f t="shared" si="42"/>
        <v>02820</v>
      </c>
      <c r="C611" t="str">
        <f>"CJS62550"</f>
        <v>CJS62550</v>
      </c>
      <c r="D611" t="str">
        <f>"308000"</f>
        <v>308000</v>
      </c>
      <c r="E611" t="s">
        <v>91</v>
      </c>
      <c r="F611">
        <v>0</v>
      </c>
      <c r="G611">
        <v>0</v>
      </c>
      <c r="H611">
        <v>0</v>
      </c>
    </row>
    <row r="612" spans="1:8" hidden="1" x14ac:dyDescent="0.35">
      <c r="A612">
        <v>14000</v>
      </c>
      <c r="B612" t="str">
        <f t="shared" si="42"/>
        <v>02820</v>
      </c>
      <c r="C612" t="str">
        <f>"CJS62560"</f>
        <v>CJS62560</v>
      </c>
      <c r="D612" t="str">
        <f>"101010"</f>
        <v>101010</v>
      </c>
      <c r="E612" t="s">
        <v>27</v>
      </c>
      <c r="F612">
        <v>0</v>
      </c>
      <c r="G612">
        <v>0</v>
      </c>
      <c r="H612">
        <v>0</v>
      </c>
    </row>
    <row r="613" spans="1:8" hidden="1" x14ac:dyDescent="0.35">
      <c r="A613">
        <v>14000</v>
      </c>
      <c r="B613" t="str">
        <f t="shared" si="42"/>
        <v>02820</v>
      </c>
      <c r="C613" t="str">
        <f>"CJS62560"</f>
        <v>CJS62560</v>
      </c>
      <c r="D613" t="str">
        <f>"308000"</f>
        <v>308000</v>
      </c>
      <c r="E613" t="s">
        <v>91</v>
      </c>
      <c r="F613">
        <v>0</v>
      </c>
      <c r="G613">
        <v>0</v>
      </c>
      <c r="H613">
        <v>0</v>
      </c>
    </row>
    <row r="614" spans="1:8" hidden="1" x14ac:dyDescent="0.35">
      <c r="A614">
        <v>14000</v>
      </c>
      <c r="B614" t="str">
        <f t="shared" si="42"/>
        <v>02820</v>
      </c>
      <c r="C614" t="str">
        <f>"CJS62570"</f>
        <v>CJS62570</v>
      </c>
      <c r="D614" t="str">
        <f>"101010"</f>
        <v>101010</v>
      </c>
      <c r="E614" t="s">
        <v>27</v>
      </c>
      <c r="F614">
        <v>0</v>
      </c>
      <c r="G614">
        <v>0</v>
      </c>
      <c r="H614">
        <v>0</v>
      </c>
    </row>
    <row r="615" spans="1:8" hidden="1" x14ac:dyDescent="0.35">
      <c r="A615">
        <v>14000</v>
      </c>
      <c r="B615" t="str">
        <f t="shared" si="42"/>
        <v>02820</v>
      </c>
      <c r="C615" t="str">
        <f>"CJS62570"</f>
        <v>CJS62570</v>
      </c>
      <c r="D615" t="str">
        <f>"308000"</f>
        <v>308000</v>
      </c>
      <c r="E615" t="s">
        <v>91</v>
      </c>
      <c r="F615">
        <v>0</v>
      </c>
      <c r="G615">
        <v>0</v>
      </c>
      <c r="H615">
        <v>0</v>
      </c>
    </row>
    <row r="616" spans="1:8" hidden="1" x14ac:dyDescent="0.35">
      <c r="A616">
        <v>14000</v>
      </c>
      <c r="B616" t="str">
        <f t="shared" si="42"/>
        <v>02820</v>
      </c>
      <c r="C616" t="str">
        <f>"CJS62580"</f>
        <v>CJS62580</v>
      </c>
      <c r="D616" t="str">
        <f>"101010"</f>
        <v>101010</v>
      </c>
      <c r="E616" t="s">
        <v>27</v>
      </c>
      <c r="F616">
        <v>0</v>
      </c>
      <c r="G616">
        <v>0</v>
      </c>
      <c r="H616">
        <v>0</v>
      </c>
    </row>
    <row r="617" spans="1:8" hidden="1" x14ac:dyDescent="0.35">
      <c r="A617">
        <v>14000</v>
      </c>
      <c r="B617" t="str">
        <f t="shared" si="42"/>
        <v>02820</v>
      </c>
      <c r="C617" t="str">
        <f>"CJS62580"</f>
        <v>CJS62580</v>
      </c>
      <c r="D617" t="str">
        <f>"308000"</f>
        <v>308000</v>
      </c>
      <c r="E617" t="s">
        <v>91</v>
      </c>
      <c r="F617">
        <v>0</v>
      </c>
      <c r="G617">
        <v>0</v>
      </c>
      <c r="H617">
        <v>0</v>
      </c>
    </row>
    <row r="618" spans="1:8" hidden="1" x14ac:dyDescent="0.35">
      <c r="A618">
        <v>14000</v>
      </c>
      <c r="B618" t="str">
        <f t="shared" si="42"/>
        <v>02820</v>
      </c>
      <c r="C618" t="str">
        <f>"CJS62590"</f>
        <v>CJS62590</v>
      </c>
      <c r="D618" t="str">
        <f>"101010"</f>
        <v>101010</v>
      </c>
      <c r="E618" t="s">
        <v>27</v>
      </c>
      <c r="F618">
        <v>0</v>
      </c>
      <c r="G618">
        <v>0</v>
      </c>
      <c r="H618">
        <v>0</v>
      </c>
    </row>
    <row r="619" spans="1:8" hidden="1" x14ac:dyDescent="0.35">
      <c r="A619">
        <v>14000</v>
      </c>
      <c r="B619" t="str">
        <f t="shared" si="42"/>
        <v>02820</v>
      </c>
      <c r="C619" t="str">
        <f>"CJS62590"</f>
        <v>CJS62590</v>
      </c>
      <c r="D619" t="str">
        <f>"308000"</f>
        <v>308000</v>
      </c>
      <c r="E619" t="s">
        <v>91</v>
      </c>
      <c r="F619">
        <v>0</v>
      </c>
      <c r="G619">
        <v>0</v>
      </c>
      <c r="H619">
        <v>0</v>
      </c>
    </row>
    <row r="620" spans="1:8" hidden="1" x14ac:dyDescent="0.35">
      <c r="A620">
        <v>14000</v>
      </c>
      <c r="B620" t="str">
        <f t="shared" si="42"/>
        <v>02820</v>
      </c>
      <c r="C620" t="str">
        <f>"CJS70074"</f>
        <v>CJS70074</v>
      </c>
      <c r="D620" t="str">
        <f>"101010"</f>
        <v>101010</v>
      </c>
      <c r="E620" t="s">
        <v>27</v>
      </c>
      <c r="F620">
        <v>0</v>
      </c>
      <c r="G620">
        <v>0</v>
      </c>
      <c r="H620">
        <v>0</v>
      </c>
    </row>
    <row r="621" spans="1:8" hidden="1" x14ac:dyDescent="0.35">
      <c r="A621">
        <v>14000</v>
      </c>
      <c r="B621" t="str">
        <f t="shared" ref="B621:B645" si="43">"07012"</f>
        <v>07012</v>
      </c>
      <c r="C621" t="str">
        <f>"0000000000"</f>
        <v>0000000000</v>
      </c>
      <c r="D621" t="str">
        <f>"101010"</f>
        <v>101010</v>
      </c>
      <c r="E621" t="s">
        <v>27</v>
      </c>
      <c r="F621">
        <v>1.51</v>
      </c>
      <c r="G621">
        <v>0</v>
      </c>
      <c r="H621">
        <v>1.51</v>
      </c>
    </row>
    <row r="622" spans="1:8" hidden="1" x14ac:dyDescent="0.35">
      <c r="A622">
        <v>14000</v>
      </c>
      <c r="B622" t="str">
        <f t="shared" si="43"/>
        <v>07012</v>
      </c>
      <c r="C622" t="str">
        <f>"0000000000"</f>
        <v>0000000000</v>
      </c>
      <c r="D622" t="str">
        <f>"308000"</f>
        <v>308000</v>
      </c>
      <c r="E622" t="s">
        <v>91</v>
      </c>
      <c r="F622">
        <v>-1.51</v>
      </c>
      <c r="G622">
        <v>0</v>
      </c>
      <c r="H622">
        <v>-1.51</v>
      </c>
    </row>
    <row r="623" spans="1:8" hidden="1" x14ac:dyDescent="0.35">
      <c r="A623">
        <v>14000</v>
      </c>
      <c r="B623" t="str">
        <f t="shared" si="43"/>
        <v>07012</v>
      </c>
      <c r="C623" t="str">
        <f>"CJS47700"</f>
        <v>CJS47700</v>
      </c>
      <c r="D623" t="str">
        <f>"101010"</f>
        <v>101010</v>
      </c>
      <c r="E623" t="s">
        <v>27</v>
      </c>
      <c r="F623">
        <v>159.07</v>
      </c>
      <c r="G623">
        <v>0</v>
      </c>
      <c r="H623">
        <v>159.07</v>
      </c>
    </row>
    <row r="624" spans="1:8" hidden="1" x14ac:dyDescent="0.35">
      <c r="A624">
        <v>14000</v>
      </c>
      <c r="B624" t="str">
        <f t="shared" si="43"/>
        <v>07012</v>
      </c>
      <c r="C624" t="str">
        <f>"CJS47700"</f>
        <v>CJS47700</v>
      </c>
      <c r="D624" t="str">
        <f>"308000"</f>
        <v>308000</v>
      </c>
      <c r="E624" t="s">
        <v>91</v>
      </c>
      <c r="F624">
        <v>-159.07</v>
      </c>
      <c r="G624">
        <v>0</v>
      </c>
      <c r="H624">
        <v>-159.07</v>
      </c>
    </row>
    <row r="625" spans="1:8" hidden="1" x14ac:dyDescent="0.35">
      <c r="A625">
        <v>14000</v>
      </c>
      <c r="B625" t="str">
        <f t="shared" si="43"/>
        <v>07012</v>
      </c>
      <c r="C625" t="str">
        <f>"CJS57700"</f>
        <v>CJS57700</v>
      </c>
      <c r="D625" t="str">
        <f>"101010"</f>
        <v>101010</v>
      </c>
      <c r="E625" t="s">
        <v>27</v>
      </c>
      <c r="F625">
        <v>883.31</v>
      </c>
      <c r="G625">
        <v>0</v>
      </c>
      <c r="H625">
        <v>883.31</v>
      </c>
    </row>
    <row r="626" spans="1:8" hidden="1" x14ac:dyDescent="0.35">
      <c r="A626">
        <v>14000</v>
      </c>
      <c r="B626" t="str">
        <f t="shared" si="43"/>
        <v>07012</v>
      </c>
      <c r="C626" t="str">
        <f>"CJS57700"</f>
        <v>CJS57700</v>
      </c>
      <c r="D626" t="str">
        <f>"308000"</f>
        <v>308000</v>
      </c>
      <c r="E626" t="s">
        <v>91</v>
      </c>
      <c r="F626">
        <v>-883.31</v>
      </c>
      <c r="G626">
        <v>0</v>
      </c>
      <c r="H626">
        <v>-883.31</v>
      </c>
    </row>
    <row r="627" spans="1:8" hidden="1" x14ac:dyDescent="0.35">
      <c r="A627">
        <v>14000</v>
      </c>
      <c r="B627" t="str">
        <f t="shared" si="43"/>
        <v>07012</v>
      </c>
      <c r="C627" t="str">
        <f>"CJS57701"</f>
        <v>CJS57701</v>
      </c>
      <c r="D627" t="str">
        <f>"101010"</f>
        <v>101010</v>
      </c>
      <c r="E627" t="s">
        <v>27</v>
      </c>
      <c r="F627">
        <v>0</v>
      </c>
      <c r="G627">
        <v>0</v>
      </c>
      <c r="H627">
        <v>0</v>
      </c>
    </row>
    <row r="628" spans="1:8" hidden="1" x14ac:dyDescent="0.35">
      <c r="A628">
        <v>14000</v>
      </c>
      <c r="B628" t="str">
        <f t="shared" si="43"/>
        <v>07012</v>
      </c>
      <c r="C628" t="str">
        <f>"CJS57701"</f>
        <v>CJS57701</v>
      </c>
      <c r="D628" t="str">
        <f>"308000"</f>
        <v>308000</v>
      </c>
      <c r="E628" t="s">
        <v>91</v>
      </c>
      <c r="F628">
        <v>0</v>
      </c>
      <c r="G628">
        <v>0</v>
      </c>
      <c r="H628">
        <v>0</v>
      </c>
    </row>
    <row r="629" spans="1:8" hidden="1" x14ac:dyDescent="0.35">
      <c r="A629">
        <v>14000</v>
      </c>
      <c r="B629" t="str">
        <f t="shared" si="43"/>
        <v>07012</v>
      </c>
      <c r="C629" t="str">
        <f>"CJS57702"</f>
        <v>CJS57702</v>
      </c>
      <c r="D629" t="str">
        <f>"101010"</f>
        <v>101010</v>
      </c>
      <c r="E629" t="s">
        <v>27</v>
      </c>
      <c r="F629">
        <v>0</v>
      </c>
      <c r="G629">
        <v>0</v>
      </c>
      <c r="H629">
        <v>0</v>
      </c>
    </row>
    <row r="630" spans="1:8" hidden="1" x14ac:dyDescent="0.35">
      <c r="A630">
        <v>14000</v>
      </c>
      <c r="B630" t="str">
        <f t="shared" si="43"/>
        <v>07012</v>
      </c>
      <c r="C630" t="str">
        <f>"CJS57702"</f>
        <v>CJS57702</v>
      </c>
      <c r="D630" t="str">
        <f>"308000"</f>
        <v>308000</v>
      </c>
      <c r="E630" t="s">
        <v>91</v>
      </c>
      <c r="F630">
        <v>0</v>
      </c>
      <c r="G630">
        <v>0</v>
      </c>
      <c r="H630">
        <v>0</v>
      </c>
    </row>
    <row r="631" spans="1:8" hidden="1" x14ac:dyDescent="0.35">
      <c r="A631">
        <v>14000</v>
      </c>
      <c r="B631" t="str">
        <f t="shared" si="43"/>
        <v>07012</v>
      </c>
      <c r="C631" t="str">
        <f>"CJS57703"</f>
        <v>CJS57703</v>
      </c>
      <c r="D631" t="str">
        <f>"101010"</f>
        <v>101010</v>
      </c>
      <c r="E631" t="s">
        <v>27</v>
      </c>
      <c r="F631">
        <v>0</v>
      </c>
      <c r="G631">
        <v>0</v>
      </c>
      <c r="H631">
        <v>0</v>
      </c>
    </row>
    <row r="632" spans="1:8" hidden="1" x14ac:dyDescent="0.35">
      <c r="A632">
        <v>14000</v>
      </c>
      <c r="B632" t="str">
        <f t="shared" si="43"/>
        <v>07012</v>
      </c>
      <c r="C632" t="str">
        <f>"CJS67700"</f>
        <v>CJS67700</v>
      </c>
      <c r="D632" t="str">
        <f>"101010"</f>
        <v>101010</v>
      </c>
      <c r="E632" t="s">
        <v>27</v>
      </c>
      <c r="F632">
        <v>-68286.850000000006</v>
      </c>
      <c r="G632">
        <v>0</v>
      </c>
      <c r="H632">
        <v>-68286.850000000006</v>
      </c>
    </row>
    <row r="633" spans="1:8" hidden="1" x14ac:dyDescent="0.35">
      <c r="A633">
        <v>14000</v>
      </c>
      <c r="B633" t="str">
        <f t="shared" si="43"/>
        <v>07012</v>
      </c>
      <c r="C633" t="str">
        <f>"CJS67700"</f>
        <v>CJS67700</v>
      </c>
      <c r="D633" t="str">
        <f>"308000"</f>
        <v>308000</v>
      </c>
      <c r="E633" t="s">
        <v>91</v>
      </c>
      <c r="F633">
        <v>68286.850000000006</v>
      </c>
      <c r="G633">
        <v>0</v>
      </c>
      <c r="H633">
        <v>68286.850000000006</v>
      </c>
    </row>
    <row r="634" spans="1:8" hidden="1" x14ac:dyDescent="0.35">
      <c r="A634">
        <v>14000</v>
      </c>
      <c r="B634" t="str">
        <f t="shared" si="43"/>
        <v>07012</v>
      </c>
      <c r="C634" t="str">
        <f>"CJS67701"</f>
        <v>CJS67701</v>
      </c>
      <c r="D634" t="str">
        <f>"101010"</f>
        <v>101010</v>
      </c>
      <c r="E634" t="s">
        <v>27</v>
      </c>
      <c r="F634">
        <v>1099.1300000000001</v>
      </c>
      <c r="G634">
        <v>0</v>
      </c>
      <c r="H634">
        <v>1099.1300000000001</v>
      </c>
    </row>
    <row r="635" spans="1:8" hidden="1" x14ac:dyDescent="0.35">
      <c r="A635">
        <v>14000</v>
      </c>
      <c r="B635" t="str">
        <f t="shared" si="43"/>
        <v>07012</v>
      </c>
      <c r="C635" t="str">
        <f>"CJS67701"</f>
        <v>CJS67701</v>
      </c>
      <c r="D635" t="str">
        <f>"308000"</f>
        <v>308000</v>
      </c>
      <c r="E635" t="s">
        <v>91</v>
      </c>
      <c r="F635">
        <v>-1099.1300000000001</v>
      </c>
      <c r="G635">
        <v>0</v>
      </c>
      <c r="H635">
        <v>-1099.1300000000001</v>
      </c>
    </row>
    <row r="636" spans="1:8" hidden="1" x14ac:dyDescent="0.35">
      <c r="A636">
        <v>14000</v>
      </c>
      <c r="B636" t="str">
        <f t="shared" si="43"/>
        <v>07012</v>
      </c>
      <c r="C636" t="str">
        <f>"CJS67702"</f>
        <v>CJS67702</v>
      </c>
      <c r="D636" t="str">
        <f>"101010"</f>
        <v>101010</v>
      </c>
      <c r="E636" t="s">
        <v>27</v>
      </c>
      <c r="F636">
        <v>13800.49</v>
      </c>
      <c r="G636">
        <v>0</v>
      </c>
      <c r="H636">
        <v>13800.49</v>
      </c>
    </row>
    <row r="637" spans="1:8" hidden="1" x14ac:dyDescent="0.35">
      <c r="A637">
        <v>14000</v>
      </c>
      <c r="B637" t="str">
        <f t="shared" si="43"/>
        <v>07012</v>
      </c>
      <c r="C637" t="str">
        <f>"CJS67702"</f>
        <v>CJS67702</v>
      </c>
      <c r="D637" t="str">
        <f>"308000"</f>
        <v>308000</v>
      </c>
      <c r="E637" t="s">
        <v>91</v>
      </c>
      <c r="F637">
        <v>-13800.49</v>
      </c>
      <c r="G637">
        <v>0</v>
      </c>
      <c r="H637">
        <v>-13800.49</v>
      </c>
    </row>
    <row r="638" spans="1:8" hidden="1" x14ac:dyDescent="0.35">
      <c r="A638">
        <v>14000</v>
      </c>
      <c r="B638" t="str">
        <f t="shared" si="43"/>
        <v>07012</v>
      </c>
      <c r="C638" t="str">
        <f>"CJS67703"</f>
        <v>CJS67703</v>
      </c>
      <c r="D638" t="str">
        <f>"101010"</f>
        <v>101010</v>
      </c>
      <c r="E638" t="s">
        <v>27</v>
      </c>
      <c r="F638">
        <v>54832.93</v>
      </c>
      <c r="G638">
        <v>0</v>
      </c>
      <c r="H638">
        <v>54832.93</v>
      </c>
    </row>
    <row r="639" spans="1:8" hidden="1" x14ac:dyDescent="0.35">
      <c r="A639">
        <v>14000</v>
      </c>
      <c r="B639" t="str">
        <f t="shared" si="43"/>
        <v>07012</v>
      </c>
      <c r="C639" t="str">
        <f>"CJS67703"</f>
        <v>CJS67703</v>
      </c>
      <c r="D639" t="str">
        <f>"308000"</f>
        <v>308000</v>
      </c>
      <c r="E639" t="s">
        <v>91</v>
      </c>
      <c r="F639">
        <v>-54832.93</v>
      </c>
      <c r="G639">
        <v>0</v>
      </c>
      <c r="H639">
        <v>-54832.93</v>
      </c>
    </row>
    <row r="640" spans="1:8" hidden="1" x14ac:dyDescent="0.35">
      <c r="A640">
        <v>14000</v>
      </c>
      <c r="B640" t="str">
        <f t="shared" si="43"/>
        <v>07012</v>
      </c>
      <c r="C640" t="str">
        <f>"CJS77700"</f>
        <v>CJS77700</v>
      </c>
      <c r="D640" t="str">
        <f>"101010"</f>
        <v>101010</v>
      </c>
      <c r="E640" t="s">
        <v>27</v>
      </c>
      <c r="F640">
        <v>0</v>
      </c>
      <c r="G640">
        <v>0</v>
      </c>
      <c r="H640">
        <v>0</v>
      </c>
    </row>
    <row r="641" spans="1:8" hidden="1" x14ac:dyDescent="0.35">
      <c r="A641">
        <v>14000</v>
      </c>
      <c r="B641" t="str">
        <f t="shared" si="43"/>
        <v>07012</v>
      </c>
      <c r="C641" t="str">
        <f>"CJS77700"</f>
        <v>CJS77700</v>
      </c>
      <c r="D641" t="str">
        <f>"308000"</f>
        <v>308000</v>
      </c>
      <c r="E641" t="s">
        <v>91</v>
      </c>
      <c r="F641">
        <v>0</v>
      </c>
      <c r="G641">
        <v>0</v>
      </c>
      <c r="H641">
        <v>0</v>
      </c>
    </row>
    <row r="642" spans="1:8" hidden="1" x14ac:dyDescent="0.35">
      <c r="A642">
        <v>14000</v>
      </c>
      <c r="B642" t="str">
        <f t="shared" si="43"/>
        <v>07012</v>
      </c>
      <c r="C642" t="str">
        <f>"CJS77701"</f>
        <v>CJS77701</v>
      </c>
      <c r="D642" t="str">
        <f>"101010"</f>
        <v>101010</v>
      </c>
      <c r="E642" t="s">
        <v>27</v>
      </c>
      <c r="F642">
        <v>0</v>
      </c>
      <c r="G642">
        <v>0</v>
      </c>
      <c r="H642">
        <v>0</v>
      </c>
    </row>
    <row r="643" spans="1:8" hidden="1" x14ac:dyDescent="0.35">
      <c r="A643">
        <v>14000</v>
      </c>
      <c r="B643" t="str">
        <f t="shared" si="43"/>
        <v>07012</v>
      </c>
      <c r="C643" t="str">
        <f>"CJS77701"</f>
        <v>CJS77701</v>
      </c>
      <c r="D643" t="str">
        <f>"308000"</f>
        <v>308000</v>
      </c>
      <c r="E643" t="s">
        <v>91</v>
      </c>
      <c r="F643">
        <v>0</v>
      </c>
      <c r="G643">
        <v>0</v>
      </c>
      <c r="H643">
        <v>0</v>
      </c>
    </row>
    <row r="644" spans="1:8" hidden="1" x14ac:dyDescent="0.35">
      <c r="A644">
        <v>14000</v>
      </c>
      <c r="B644" t="str">
        <f t="shared" si="43"/>
        <v>07012</v>
      </c>
      <c r="C644" t="str">
        <f>"CJS77702"</f>
        <v>CJS77702</v>
      </c>
      <c r="D644" t="str">
        <f>"308000"</f>
        <v>308000</v>
      </c>
      <c r="E644" t="s">
        <v>91</v>
      </c>
      <c r="F644">
        <v>0</v>
      </c>
      <c r="G644">
        <v>0</v>
      </c>
      <c r="H644">
        <v>0</v>
      </c>
    </row>
    <row r="645" spans="1:8" hidden="1" x14ac:dyDescent="0.35">
      <c r="A645">
        <v>14000</v>
      </c>
      <c r="B645" t="str">
        <f t="shared" si="43"/>
        <v>07012</v>
      </c>
      <c r="C645" t="str">
        <f>"CJS77704"</f>
        <v>CJS77704</v>
      </c>
      <c r="D645" t="str">
        <f>"101010"</f>
        <v>101010</v>
      </c>
      <c r="E645" t="s">
        <v>27</v>
      </c>
      <c r="F645">
        <v>0</v>
      </c>
      <c r="G645">
        <v>0</v>
      </c>
      <c r="H645">
        <v>0</v>
      </c>
    </row>
    <row r="646" spans="1:8" hidden="1" x14ac:dyDescent="0.35">
      <c r="A646">
        <v>14000</v>
      </c>
      <c r="B646" t="str">
        <f t="shared" ref="B646:B652" si="44">"07020"</f>
        <v>07020</v>
      </c>
      <c r="C646" t="str">
        <f>"0000000000"</f>
        <v>0000000000</v>
      </c>
      <c r="D646" t="str">
        <f>"101010"</f>
        <v>101010</v>
      </c>
      <c r="E646" t="s">
        <v>27</v>
      </c>
      <c r="F646">
        <v>14775</v>
      </c>
      <c r="G646">
        <v>-10175</v>
      </c>
      <c r="H646">
        <v>4600</v>
      </c>
    </row>
    <row r="647" spans="1:8" hidden="1" x14ac:dyDescent="0.35">
      <c r="A647">
        <v>14000</v>
      </c>
      <c r="B647" t="str">
        <f t="shared" si="44"/>
        <v>07020</v>
      </c>
      <c r="C647" t="str">
        <f>"0000000000"</f>
        <v>0000000000</v>
      </c>
      <c r="D647" t="str">
        <f>"308000"</f>
        <v>308000</v>
      </c>
      <c r="E647" t="s">
        <v>91</v>
      </c>
      <c r="F647">
        <v>0</v>
      </c>
      <c r="G647">
        <v>0</v>
      </c>
      <c r="H647">
        <v>0</v>
      </c>
    </row>
    <row r="648" spans="1:8" hidden="1" x14ac:dyDescent="0.35">
      <c r="A648">
        <v>14000</v>
      </c>
      <c r="B648" t="str">
        <f t="shared" si="44"/>
        <v>07020</v>
      </c>
      <c r="C648" t="str">
        <f>"0000000000"</f>
        <v>0000000000</v>
      </c>
      <c r="D648" t="str">
        <f>"4008000"</f>
        <v>4008000</v>
      </c>
      <c r="E648" t="s">
        <v>103</v>
      </c>
      <c r="F648">
        <v>-25900</v>
      </c>
      <c r="G648">
        <v>-4600</v>
      </c>
      <c r="H648">
        <v>-30500</v>
      </c>
    </row>
    <row r="649" spans="1:8" hidden="1" x14ac:dyDescent="0.35">
      <c r="A649">
        <v>14000</v>
      </c>
      <c r="B649" t="str">
        <f t="shared" si="44"/>
        <v>07020</v>
      </c>
      <c r="C649" t="str">
        <f>"0000000000"</f>
        <v>0000000000</v>
      </c>
      <c r="D649" t="str">
        <f>"609780"</f>
        <v>609780</v>
      </c>
      <c r="E649" t="s">
        <v>104</v>
      </c>
      <c r="F649">
        <v>11125</v>
      </c>
      <c r="G649">
        <v>14775</v>
      </c>
      <c r="H649">
        <v>25900</v>
      </c>
    </row>
    <row r="650" spans="1:8" hidden="1" x14ac:dyDescent="0.35">
      <c r="A650">
        <v>14000</v>
      </c>
      <c r="B650" t="str">
        <f t="shared" si="44"/>
        <v>07020</v>
      </c>
      <c r="C650" t="str">
        <f>"CJS70080"</f>
        <v>CJS70080</v>
      </c>
      <c r="D650" t="str">
        <f>"101010"</f>
        <v>101010</v>
      </c>
      <c r="E650" t="s">
        <v>27</v>
      </c>
      <c r="F650">
        <v>0</v>
      </c>
      <c r="G650">
        <v>0</v>
      </c>
      <c r="H650">
        <v>0</v>
      </c>
    </row>
    <row r="651" spans="1:8" hidden="1" x14ac:dyDescent="0.35">
      <c r="A651">
        <v>14000</v>
      </c>
      <c r="B651" t="str">
        <f t="shared" si="44"/>
        <v>07020</v>
      </c>
      <c r="C651" t="str">
        <f>"CJS70080"</f>
        <v>CJS70080</v>
      </c>
      <c r="D651" t="str">
        <f>"308000"</f>
        <v>308000</v>
      </c>
      <c r="E651" t="s">
        <v>91</v>
      </c>
      <c r="F651">
        <v>0</v>
      </c>
      <c r="G651">
        <v>0</v>
      </c>
      <c r="H651">
        <v>0</v>
      </c>
    </row>
    <row r="652" spans="1:8" hidden="1" x14ac:dyDescent="0.35">
      <c r="A652">
        <v>14000</v>
      </c>
      <c r="B652" t="str">
        <f t="shared" si="44"/>
        <v>07020</v>
      </c>
      <c r="C652" t="str">
        <f>"CJS70082"</f>
        <v>CJS70082</v>
      </c>
      <c r="D652" t="str">
        <f>"101010"</f>
        <v>101010</v>
      </c>
      <c r="E652" t="s">
        <v>27</v>
      </c>
      <c r="F652">
        <v>0</v>
      </c>
      <c r="G652">
        <v>0</v>
      </c>
      <c r="H652">
        <v>0</v>
      </c>
    </row>
    <row r="653" spans="1:8" hidden="1" x14ac:dyDescent="0.35">
      <c r="A653">
        <v>14000</v>
      </c>
      <c r="B653" t="str">
        <f t="shared" ref="B653:B684" si="45">"07040"</f>
        <v>07040</v>
      </c>
      <c r="C653" t="str">
        <f>"0000000000"</f>
        <v>0000000000</v>
      </c>
      <c r="D653" t="str">
        <f>"101010"</f>
        <v>101010</v>
      </c>
      <c r="E653" t="s">
        <v>27</v>
      </c>
      <c r="F653">
        <v>788.76</v>
      </c>
      <c r="G653">
        <v>0</v>
      </c>
      <c r="H653">
        <v>788.76</v>
      </c>
    </row>
    <row r="654" spans="1:8" hidden="1" x14ac:dyDescent="0.35">
      <c r="A654">
        <v>14000</v>
      </c>
      <c r="B654" t="str">
        <f t="shared" si="45"/>
        <v>07040</v>
      </c>
      <c r="C654" t="str">
        <f>"0000000000"</f>
        <v>0000000000</v>
      </c>
      <c r="D654" t="str">
        <f>"308000"</f>
        <v>308000</v>
      </c>
      <c r="E654" t="s">
        <v>91</v>
      </c>
      <c r="F654">
        <v>-788.76</v>
      </c>
      <c r="G654">
        <v>0</v>
      </c>
      <c r="H654">
        <v>-788.76</v>
      </c>
    </row>
    <row r="655" spans="1:8" hidden="1" x14ac:dyDescent="0.35">
      <c r="A655">
        <v>14000</v>
      </c>
      <c r="B655" t="str">
        <f t="shared" si="45"/>
        <v>07040</v>
      </c>
      <c r="C655" t="str">
        <f>"0000112888"</f>
        <v>0000112888</v>
      </c>
      <c r="D655" t="str">
        <f>"101010"</f>
        <v>101010</v>
      </c>
      <c r="E655" t="s">
        <v>27</v>
      </c>
      <c r="F655">
        <v>0</v>
      </c>
      <c r="G655">
        <v>0</v>
      </c>
      <c r="H655">
        <v>0</v>
      </c>
    </row>
    <row r="656" spans="1:8" hidden="1" x14ac:dyDescent="0.35">
      <c r="A656">
        <v>14000</v>
      </c>
      <c r="B656" t="str">
        <f t="shared" si="45"/>
        <v>07040</v>
      </c>
      <c r="C656" t="str">
        <f>"0000112905"</f>
        <v>0000112905</v>
      </c>
      <c r="D656" t="str">
        <f>"101010"</f>
        <v>101010</v>
      </c>
      <c r="E656" t="s">
        <v>27</v>
      </c>
      <c r="F656">
        <v>0</v>
      </c>
      <c r="G656">
        <v>0</v>
      </c>
      <c r="H656">
        <v>0</v>
      </c>
    </row>
    <row r="657" spans="1:8" hidden="1" x14ac:dyDescent="0.35">
      <c r="A657">
        <v>14000</v>
      </c>
      <c r="B657" t="str">
        <f t="shared" si="45"/>
        <v>07040</v>
      </c>
      <c r="C657" t="str">
        <f>"0000113338"</f>
        <v>0000113338</v>
      </c>
      <c r="D657" t="str">
        <f>"101010"</f>
        <v>101010</v>
      </c>
      <c r="E657" t="s">
        <v>27</v>
      </c>
      <c r="F657">
        <v>0</v>
      </c>
      <c r="G657">
        <v>0</v>
      </c>
      <c r="H657">
        <v>0</v>
      </c>
    </row>
    <row r="658" spans="1:8" hidden="1" x14ac:dyDescent="0.35">
      <c r="A658">
        <v>14000</v>
      </c>
      <c r="B658" t="str">
        <f t="shared" si="45"/>
        <v>07040</v>
      </c>
      <c r="C658" t="str">
        <f>"0000120133"</f>
        <v>0000120133</v>
      </c>
      <c r="D658" t="str">
        <f>"101010"</f>
        <v>101010</v>
      </c>
      <c r="E658" t="s">
        <v>27</v>
      </c>
      <c r="F658">
        <v>3004127</v>
      </c>
      <c r="G658">
        <v>0</v>
      </c>
      <c r="H658">
        <v>3004127</v>
      </c>
    </row>
    <row r="659" spans="1:8" hidden="1" x14ac:dyDescent="0.35">
      <c r="A659">
        <v>14000</v>
      </c>
      <c r="B659" t="str">
        <f t="shared" si="45"/>
        <v>07040</v>
      </c>
      <c r="C659" t="str">
        <f>"0000120133"</f>
        <v>0000120133</v>
      </c>
      <c r="D659" t="str">
        <f>"4016738"</f>
        <v>4016738</v>
      </c>
      <c r="E659" t="s">
        <v>105</v>
      </c>
      <c r="F659">
        <v>-3004127</v>
      </c>
      <c r="G659">
        <v>0</v>
      </c>
      <c r="H659">
        <v>-3004127</v>
      </c>
    </row>
    <row r="660" spans="1:8" hidden="1" x14ac:dyDescent="0.35">
      <c r="A660">
        <v>14000</v>
      </c>
      <c r="B660" t="str">
        <f t="shared" si="45"/>
        <v>07040</v>
      </c>
      <c r="C660" t="str">
        <f>"0000120134"</f>
        <v>0000120134</v>
      </c>
      <c r="D660" t="str">
        <f>"101010"</f>
        <v>101010</v>
      </c>
      <c r="E660" t="s">
        <v>27</v>
      </c>
      <c r="F660">
        <v>403337</v>
      </c>
      <c r="G660">
        <v>0</v>
      </c>
      <c r="H660">
        <v>403337</v>
      </c>
    </row>
    <row r="661" spans="1:8" hidden="1" x14ac:dyDescent="0.35">
      <c r="A661">
        <v>14000</v>
      </c>
      <c r="B661" t="str">
        <f t="shared" si="45"/>
        <v>07040</v>
      </c>
      <c r="C661" t="str">
        <f>"0000120134"</f>
        <v>0000120134</v>
      </c>
      <c r="D661" t="str">
        <f>"4016738"</f>
        <v>4016738</v>
      </c>
      <c r="E661" t="s">
        <v>105</v>
      </c>
      <c r="F661">
        <v>-403337</v>
      </c>
      <c r="G661">
        <v>0</v>
      </c>
      <c r="H661">
        <v>-403337</v>
      </c>
    </row>
    <row r="662" spans="1:8" hidden="1" x14ac:dyDescent="0.35">
      <c r="A662">
        <v>14000</v>
      </c>
      <c r="B662" t="str">
        <f t="shared" si="45"/>
        <v>07040</v>
      </c>
      <c r="C662" t="str">
        <f>"CJS41000"</f>
        <v>CJS41000</v>
      </c>
      <c r="D662" t="str">
        <f t="shared" ref="D662:D672" si="46">"101010"</f>
        <v>101010</v>
      </c>
      <c r="E662" t="s">
        <v>27</v>
      </c>
      <c r="F662">
        <v>0</v>
      </c>
      <c r="G662">
        <v>0</v>
      </c>
      <c r="H662">
        <v>0</v>
      </c>
    </row>
    <row r="663" spans="1:8" hidden="1" x14ac:dyDescent="0.35">
      <c r="A663">
        <v>14000</v>
      </c>
      <c r="B663" t="str">
        <f t="shared" si="45"/>
        <v>07040</v>
      </c>
      <c r="C663" t="str">
        <f>"CJS41002"</f>
        <v>CJS41002</v>
      </c>
      <c r="D663" t="str">
        <f t="shared" si="46"/>
        <v>101010</v>
      </c>
      <c r="E663" t="s">
        <v>27</v>
      </c>
      <c r="F663">
        <v>0</v>
      </c>
      <c r="G663">
        <v>0</v>
      </c>
      <c r="H663">
        <v>0</v>
      </c>
    </row>
    <row r="664" spans="1:8" hidden="1" x14ac:dyDescent="0.35">
      <c r="A664">
        <v>14000</v>
      </c>
      <c r="B664" t="str">
        <f t="shared" si="45"/>
        <v>07040</v>
      </c>
      <c r="C664" t="str">
        <f>"CJS41004"</f>
        <v>CJS41004</v>
      </c>
      <c r="D664" t="str">
        <f t="shared" si="46"/>
        <v>101010</v>
      </c>
      <c r="E664" t="s">
        <v>27</v>
      </c>
      <c r="F664">
        <v>0</v>
      </c>
      <c r="G664">
        <v>0</v>
      </c>
      <c r="H664">
        <v>0</v>
      </c>
    </row>
    <row r="665" spans="1:8" hidden="1" x14ac:dyDescent="0.35">
      <c r="A665">
        <v>14000</v>
      </c>
      <c r="B665" t="str">
        <f t="shared" si="45"/>
        <v>07040</v>
      </c>
      <c r="C665" t="str">
        <f>"CJS41006"</f>
        <v>CJS41006</v>
      </c>
      <c r="D665" t="str">
        <f t="shared" si="46"/>
        <v>101010</v>
      </c>
      <c r="E665" t="s">
        <v>27</v>
      </c>
      <c r="F665">
        <v>0</v>
      </c>
      <c r="G665">
        <v>0</v>
      </c>
      <c r="H665">
        <v>0</v>
      </c>
    </row>
    <row r="666" spans="1:8" hidden="1" x14ac:dyDescent="0.35">
      <c r="A666">
        <v>14000</v>
      </c>
      <c r="B666" t="str">
        <f t="shared" si="45"/>
        <v>07040</v>
      </c>
      <c r="C666" t="str">
        <f>"CJS41007"</f>
        <v>CJS41007</v>
      </c>
      <c r="D666" t="str">
        <f t="shared" si="46"/>
        <v>101010</v>
      </c>
      <c r="E666" t="s">
        <v>27</v>
      </c>
      <c r="F666">
        <v>0</v>
      </c>
      <c r="G666">
        <v>0</v>
      </c>
      <c r="H666">
        <v>0</v>
      </c>
    </row>
    <row r="667" spans="1:8" hidden="1" x14ac:dyDescent="0.35">
      <c r="A667">
        <v>14000</v>
      </c>
      <c r="B667" t="str">
        <f t="shared" si="45"/>
        <v>07040</v>
      </c>
      <c r="C667" t="str">
        <f>"CJS41008"</f>
        <v>CJS41008</v>
      </c>
      <c r="D667" t="str">
        <f t="shared" si="46"/>
        <v>101010</v>
      </c>
      <c r="E667" t="s">
        <v>27</v>
      </c>
      <c r="F667">
        <v>0</v>
      </c>
      <c r="G667">
        <v>0</v>
      </c>
      <c r="H667">
        <v>0</v>
      </c>
    </row>
    <row r="668" spans="1:8" hidden="1" x14ac:dyDescent="0.35">
      <c r="A668">
        <v>14000</v>
      </c>
      <c r="B668" t="str">
        <f t="shared" si="45"/>
        <v>07040</v>
      </c>
      <c r="C668" t="str">
        <f>"CJS41009"</f>
        <v>CJS41009</v>
      </c>
      <c r="D668" t="str">
        <f t="shared" si="46"/>
        <v>101010</v>
      </c>
      <c r="E668" t="s">
        <v>27</v>
      </c>
      <c r="F668">
        <v>0</v>
      </c>
      <c r="G668">
        <v>0</v>
      </c>
      <c r="H668">
        <v>0</v>
      </c>
    </row>
    <row r="669" spans="1:8" hidden="1" x14ac:dyDescent="0.35">
      <c r="A669">
        <v>14000</v>
      </c>
      <c r="B669" t="str">
        <f t="shared" si="45"/>
        <v>07040</v>
      </c>
      <c r="C669" t="str">
        <f>"CJS41010"</f>
        <v>CJS41010</v>
      </c>
      <c r="D669" t="str">
        <f t="shared" si="46"/>
        <v>101010</v>
      </c>
      <c r="E669" t="s">
        <v>27</v>
      </c>
      <c r="F669">
        <v>0</v>
      </c>
      <c r="G669">
        <v>0</v>
      </c>
      <c r="H669">
        <v>0</v>
      </c>
    </row>
    <row r="670" spans="1:8" hidden="1" x14ac:dyDescent="0.35">
      <c r="A670">
        <v>14000</v>
      </c>
      <c r="B670" t="str">
        <f t="shared" si="45"/>
        <v>07040</v>
      </c>
      <c r="C670" t="str">
        <f>"CJS41100"</f>
        <v>CJS41100</v>
      </c>
      <c r="D670" t="str">
        <f t="shared" si="46"/>
        <v>101010</v>
      </c>
      <c r="E670" t="s">
        <v>27</v>
      </c>
      <c r="F670">
        <v>0</v>
      </c>
      <c r="G670">
        <v>0</v>
      </c>
      <c r="H670">
        <v>0</v>
      </c>
    </row>
    <row r="671" spans="1:8" hidden="1" x14ac:dyDescent="0.35">
      <c r="A671">
        <v>14000</v>
      </c>
      <c r="B671" t="str">
        <f t="shared" si="45"/>
        <v>07040</v>
      </c>
      <c r="C671" t="str">
        <f>"CJS46963"</f>
        <v>CJS46963</v>
      </c>
      <c r="D671" t="str">
        <f t="shared" si="46"/>
        <v>101010</v>
      </c>
      <c r="E671" t="s">
        <v>27</v>
      </c>
      <c r="F671">
        <v>0</v>
      </c>
      <c r="G671">
        <v>0</v>
      </c>
      <c r="H671">
        <v>0</v>
      </c>
    </row>
    <row r="672" spans="1:8" hidden="1" x14ac:dyDescent="0.35">
      <c r="A672">
        <v>14000</v>
      </c>
      <c r="B672" t="str">
        <f t="shared" si="45"/>
        <v>07040</v>
      </c>
      <c r="C672" t="str">
        <f>"CJS51000"</f>
        <v>CJS51000</v>
      </c>
      <c r="D672" t="str">
        <f t="shared" si="46"/>
        <v>101010</v>
      </c>
      <c r="E672" t="s">
        <v>27</v>
      </c>
      <c r="F672">
        <v>0</v>
      </c>
      <c r="G672">
        <v>0</v>
      </c>
      <c r="H672">
        <v>0</v>
      </c>
    </row>
    <row r="673" spans="1:8" hidden="1" x14ac:dyDescent="0.35">
      <c r="A673">
        <v>14000</v>
      </c>
      <c r="B673" t="str">
        <f t="shared" si="45"/>
        <v>07040</v>
      </c>
      <c r="C673" t="str">
        <f>"CJS51000"</f>
        <v>CJS51000</v>
      </c>
      <c r="D673" t="str">
        <f>"308000"</f>
        <v>308000</v>
      </c>
      <c r="E673" t="s">
        <v>91</v>
      </c>
      <c r="F673">
        <v>0</v>
      </c>
      <c r="G673">
        <v>0</v>
      </c>
      <c r="H673">
        <v>0</v>
      </c>
    </row>
    <row r="674" spans="1:8" hidden="1" x14ac:dyDescent="0.35">
      <c r="A674">
        <v>14000</v>
      </c>
      <c r="B674" t="str">
        <f t="shared" si="45"/>
        <v>07040</v>
      </c>
      <c r="C674" t="str">
        <f>"CJS51001"</f>
        <v>CJS51001</v>
      </c>
      <c r="D674" t="str">
        <f>"101010"</f>
        <v>101010</v>
      </c>
      <c r="E674" t="s">
        <v>27</v>
      </c>
      <c r="F674">
        <v>0</v>
      </c>
      <c r="G674">
        <v>0</v>
      </c>
      <c r="H674">
        <v>0</v>
      </c>
    </row>
    <row r="675" spans="1:8" hidden="1" x14ac:dyDescent="0.35">
      <c r="A675">
        <v>14000</v>
      </c>
      <c r="B675" t="str">
        <f t="shared" si="45"/>
        <v>07040</v>
      </c>
      <c r="C675" t="str">
        <f>"CJS51001"</f>
        <v>CJS51001</v>
      </c>
      <c r="D675" t="str">
        <f>"308000"</f>
        <v>308000</v>
      </c>
      <c r="E675" t="s">
        <v>91</v>
      </c>
      <c r="F675">
        <v>0</v>
      </c>
      <c r="G675">
        <v>0</v>
      </c>
      <c r="H675">
        <v>0</v>
      </c>
    </row>
    <row r="676" spans="1:8" hidden="1" x14ac:dyDescent="0.35">
      <c r="A676">
        <v>14000</v>
      </c>
      <c r="B676" t="str">
        <f t="shared" si="45"/>
        <v>07040</v>
      </c>
      <c r="C676" t="str">
        <f>"CJS51010"</f>
        <v>CJS51010</v>
      </c>
      <c r="D676" t="str">
        <f>"101010"</f>
        <v>101010</v>
      </c>
      <c r="E676" t="s">
        <v>27</v>
      </c>
      <c r="F676">
        <v>0</v>
      </c>
      <c r="G676">
        <v>0</v>
      </c>
      <c r="H676">
        <v>0</v>
      </c>
    </row>
    <row r="677" spans="1:8" hidden="1" x14ac:dyDescent="0.35">
      <c r="A677">
        <v>14000</v>
      </c>
      <c r="B677" t="str">
        <f t="shared" si="45"/>
        <v>07040</v>
      </c>
      <c r="C677" t="str">
        <f>"CJS51010"</f>
        <v>CJS51010</v>
      </c>
      <c r="D677" t="str">
        <f>"308000"</f>
        <v>308000</v>
      </c>
      <c r="E677" t="s">
        <v>91</v>
      </c>
      <c r="F677">
        <v>0</v>
      </c>
      <c r="G677">
        <v>0</v>
      </c>
      <c r="H677">
        <v>0</v>
      </c>
    </row>
    <row r="678" spans="1:8" hidden="1" x14ac:dyDescent="0.35">
      <c r="A678">
        <v>14000</v>
      </c>
      <c r="B678" t="str">
        <f t="shared" si="45"/>
        <v>07040</v>
      </c>
      <c r="C678" t="str">
        <f t="shared" ref="C678:C692" si="47">"CJS5101701"</f>
        <v>CJS5101701</v>
      </c>
      <c r="D678" t="str">
        <f>"101010"</f>
        <v>101010</v>
      </c>
      <c r="E678" t="s">
        <v>27</v>
      </c>
      <c r="F678">
        <v>1342912.89</v>
      </c>
      <c r="G678">
        <v>-31558.2</v>
      </c>
      <c r="H678">
        <v>1311354.69</v>
      </c>
    </row>
    <row r="679" spans="1:8" hidden="1" x14ac:dyDescent="0.35">
      <c r="A679">
        <v>14000</v>
      </c>
      <c r="B679" t="str">
        <f t="shared" si="45"/>
        <v>07040</v>
      </c>
      <c r="C679" t="str">
        <f t="shared" si="47"/>
        <v>CJS5101701</v>
      </c>
      <c r="D679" t="str">
        <f>"205025"</f>
        <v>205025</v>
      </c>
      <c r="E679" t="s">
        <v>29</v>
      </c>
      <c r="F679">
        <v>0</v>
      </c>
      <c r="G679">
        <v>0</v>
      </c>
      <c r="H679">
        <v>0</v>
      </c>
    </row>
    <row r="680" spans="1:8" hidden="1" x14ac:dyDescent="0.35">
      <c r="A680">
        <v>14000</v>
      </c>
      <c r="B680" t="str">
        <f t="shared" si="45"/>
        <v>07040</v>
      </c>
      <c r="C680" t="str">
        <f t="shared" si="47"/>
        <v>CJS5101701</v>
      </c>
      <c r="D680" t="str">
        <f>"308000"</f>
        <v>308000</v>
      </c>
      <c r="E680" t="s">
        <v>91</v>
      </c>
      <c r="F680">
        <v>-1759473.78</v>
      </c>
      <c r="G680">
        <v>0</v>
      </c>
      <c r="H680">
        <v>-1759473.78</v>
      </c>
    </row>
    <row r="681" spans="1:8" hidden="1" x14ac:dyDescent="0.35">
      <c r="A681">
        <v>14000</v>
      </c>
      <c r="B681" t="str">
        <f t="shared" si="45"/>
        <v>07040</v>
      </c>
      <c r="C681" t="str">
        <f t="shared" si="47"/>
        <v>CJS5101701</v>
      </c>
      <c r="D681" t="str">
        <f>"5011110"</f>
        <v>5011110</v>
      </c>
      <c r="E681" t="s">
        <v>34</v>
      </c>
      <c r="F681">
        <v>0</v>
      </c>
      <c r="G681">
        <v>1397.44</v>
      </c>
      <c r="H681">
        <v>1397.44</v>
      </c>
    </row>
    <row r="682" spans="1:8" hidden="1" x14ac:dyDescent="0.35">
      <c r="A682">
        <v>14000</v>
      </c>
      <c r="B682" t="str">
        <f t="shared" si="45"/>
        <v>07040</v>
      </c>
      <c r="C682" t="str">
        <f t="shared" si="47"/>
        <v>CJS5101701</v>
      </c>
      <c r="D682" t="str">
        <f>"5011120"</f>
        <v>5011120</v>
      </c>
      <c r="E682" t="s">
        <v>35</v>
      </c>
      <c r="F682">
        <v>0</v>
      </c>
      <c r="G682">
        <v>696.34</v>
      </c>
      <c r="H682">
        <v>696.34</v>
      </c>
    </row>
    <row r="683" spans="1:8" hidden="1" x14ac:dyDescent="0.35">
      <c r="A683">
        <v>14000</v>
      </c>
      <c r="B683" t="str">
        <f t="shared" si="45"/>
        <v>07040</v>
      </c>
      <c r="C683" t="str">
        <f t="shared" si="47"/>
        <v>CJS5101701</v>
      </c>
      <c r="D683" t="str">
        <f>"5011140"</f>
        <v>5011140</v>
      </c>
      <c r="E683" t="s">
        <v>36</v>
      </c>
      <c r="F683">
        <v>0</v>
      </c>
      <c r="G683">
        <v>129.5</v>
      </c>
      <c r="H683">
        <v>129.5</v>
      </c>
    </row>
    <row r="684" spans="1:8" hidden="1" x14ac:dyDescent="0.35">
      <c r="A684">
        <v>14000</v>
      </c>
      <c r="B684" t="str">
        <f t="shared" si="45"/>
        <v>07040</v>
      </c>
      <c r="C684" t="str">
        <f t="shared" si="47"/>
        <v>CJS5101701</v>
      </c>
      <c r="D684" t="str">
        <f>"5011150"</f>
        <v>5011150</v>
      </c>
      <c r="E684" t="s">
        <v>37</v>
      </c>
      <c r="F684">
        <v>0</v>
      </c>
      <c r="G684">
        <v>2197.5</v>
      </c>
      <c r="H684">
        <v>2197.5</v>
      </c>
    </row>
    <row r="685" spans="1:8" hidden="1" x14ac:dyDescent="0.35">
      <c r="A685">
        <v>14000</v>
      </c>
      <c r="B685" t="str">
        <f t="shared" ref="B685:B716" si="48">"07040"</f>
        <v>07040</v>
      </c>
      <c r="C685" t="str">
        <f t="shared" si="47"/>
        <v>CJS5101701</v>
      </c>
      <c r="D685" t="str">
        <f>"5011160"</f>
        <v>5011160</v>
      </c>
      <c r="E685" t="s">
        <v>38</v>
      </c>
      <c r="F685">
        <v>0</v>
      </c>
      <c r="G685">
        <v>108.23</v>
      </c>
      <c r="H685">
        <v>108.23</v>
      </c>
    </row>
    <row r="686" spans="1:8" hidden="1" x14ac:dyDescent="0.35">
      <c r="A686">
        <v>14000</v>
      </c>
      <c r="B686" t="str">
        <f t="shared" si="48"/>
        <v>07040</v>
      </c>
      <c r="C686" t="str">
        <f t="shared" si="47"/>
        <v>CJS5101701</v>
      </c>
      <c r="D686" t="str">
        <f>"5011170"</f>
        <v>5011170</v>
      </c>
      <c r="E686" t="s">
        <v>39</v>
      </c>
      <c r="F686">
        <v>0</v>
      </c>
      <c r="G686">
        <v>58.95</v>
      </c>
      <c r="H686">
        <v>58.95</v>
      </c>
    </row>
    <row r="687" spans="1:8" hidden="1" x14ac:dyDescent="0.35">
      <c r="A687">
        <v>14000</v>
      </c>
      <c r="B687" t="str">
        <f t="shared" si="48"/>
        <v>07040</v>
      </c>
      <c r="C687" t="str">
        <f t="shared" si="47"/>
        <v>CJS5101701</v>
      </c>
      <c r="D687" t="str">
        <f>"5011230"</f>
        <v>5011230</v>
      </c>
      <c r="E687" t="s">
        <v>42</v>
      </c>
      <c r="F687">
        <v>0</v>
      </c>
      <c r="G687">
        <v>9664.1299999999992</v>
      </c>
      <c r="H687">
        <v>9664.1299999999992</v>
      </c>
    </row>
    <row r="688" spans="1:8" hidden="1" x14ac:dyDescent="0.35">
      <c r="A688">
        <v>14000</v>
      </c>
      <c r="B688" t="str">
        <f t="shared" si="48"/>
        <v>07040</v>
      </c>
      <c r="C688" t="str">
        <f t="shared" si="47"/>
        <v>CJS5101701</v>
      </c>
      <c r="D688" t="str">
        <f>"5011380"</f>
        <v>5011380</v>
      </c>
      <c r="E688" t="s">
        <v>44</v>
      </c>
      <c r="F688">
        <v>0</v>
      </c>
      <c r="G688">
        <v>30</v>
      </c>
      <c r="H688">
        <v>30</v>
      </c>
    </row>
    <row r="689" spans="1:8" hidden="1" x14ac:dyDescent="0.35">
      <c r="A689">
        <v>14000</v>
      </c>
      <c r="B689" t="str">
        <f t="shared" si="48"/>
        <v>07040</v>
      </c>
      <c r="C689" t="str">
        <f t="shared" si="47"/>
        <v>CJS5101701</v>
      </c>
      <c r="D689" t="str">
        <f>"5014310"</f>
        <v>5014310</v>
      </c>
      <c r="E689" t="s">
        <v>84</v>
      </c>
      <c r="F689">
        <v>265366.8</v>
      </c>
      <c r="G689">
        <v>0</v>
      </c>
      <c r="H689">
        <v>265366.8</v>
      </c>
    </row>
    <row r="690" spans="1:8" hidden="1" x14ac:dyDescent="0.35">
      <c r="A690">
        <v>14000</v>
      </c>
      <c r="B690" t="str">
        <f t="shared" si="48"/>
        <v>07040</v>
      </c>
      <c r="C690" t="str">
        <f t="shared" si="47"/>
        <v>CJS5101701</v>
      </c>
      <c r="D690" t="str">
        <f>"5014510"</f>
        <v>5014510</v>
      </c>
      <c r="E690" t="s">
        <v>86</v>
      </c>
      <c r="F690">
        <v>120399.99</v>
      </c>
      <c r="G690">
        <v>17276.11</v>
      </c>
      <c r="H690">
        <v>137676.1</v>
      </c>
    </row>
    <row r="691" spans="1:8" hidden="1" x14ac:dyDescent="0.35">
      <c r="A691">
        <v>14000</v>
      </c>
      <c r="B691" t="str">
        <f t="shared" si="48"/>
        <v>07040</v>
      </c>
      <c r="C691" t="str">
        <f t="shared" si="47"/>
        <v>CJS5101701</v>
      </c>
      <c r="D691" t="str">
        <f>"5014520"</f>
        <v>5014520</v>
      </c>
      <c r="E691" t="s">
        <v>85</v>
      </c>
      <c r="F691">
        <v>16936.599999999999</v>
      </c>
      <c r="G691">
        <v>0</v>
      </c>
      <c r="H691">
        <v>16936.599999999999</v>
      </c>
    </row>
    <row r="692" spans="1:8" hidden="1" x14ac:dyDescent="0.35">
      <c r="A692">
        <v>14000</v>
      </c>
      <c r="B692" t="str">
        <f t="shared" si="48"/>
        <v>07040</v>
      </c>
      <c r="C692" t="str">
        <f t="shared" si="47"/>
        <v>CJS5101701</v>
      </c>
      <c r="D692" t="str">
        <f>"609930"</f>
        <v>609930</v>
      </c>
      <c r="E692" t="s">
        <v>106</v>
      </c>
      <c r="F692">
        <v>13857.5</v>
      </c>
      <c r="G692">
        <v>0</v>
      </c>
      <c r="H692">
        <v>13857.5</v>
      </c>
    </row>
    <row r="693" spans="1:8" hidden="1" x14ac:dyDescent="0.35">
      <c r="A693">
        <v>14000</v>
      </c>
      <c r="B693" t="str">
        <f t="shared" si="48"/>
        <v>07040</v>
      </c>
      <c r="C693" t="str">
        <f>"CJS5101704"</f>
        <v>CJS5101704</v>
      </c>
      <c r="D693" t="str">
        <f>"101010"</f>
        <v>101010</v>
      </c>
      <c r="E693" t="s">
        <v>27</v>
      </c>
      <c r="F693">
        <v>0</v>
      </c>
      <c r="G693">
        <v>0</v>
      </c>
      <c r="H693">
        <v>0</v>
      </c>
    </row>
    <row r="694" spans="1:8" hidden="1" x14ac:dyDescent="0.35">
      <c r="A694">
        <v>14000</v>
      </c>
      <c r="B694" t="str">
        <f t="shared" si="48"/>
        <v>07040</v>
      </c>
      <c r="C694" t="str">
        <f>"CJS5101708"</f>
        <v>CJS5101708</v>
      </c>
      <c r="D694" t="str">
        <f>"101010"</f>
        <v>101010</v>
      </c>
      <c r="E694" t="s">
        <v>27</v>
      </c>
      <c r="F694">
        <v>-89920.21</v>
      </c>
      <c r="G694">
        <v>0</v>
      </c>
      <c r="H694">
        <v>-89920.21</v>
      </c>
    </row>
    <row r="695" spans="1:8" hidden="1" x14ac:dyDescent="0.35">
      <c r="A695">
        <v>14000</v>
      </c>
      <c r="B695" t="str">
        <f t="shared" si="48"/>
        <v>07040</v>
      </c>
      <c r="C695" t="str">
        <f>"CJS5101708"</f>
        <v>CJS5101708</v>
      </c>
      <c r="D695" t="str">
        <f>"308000"</f>
        <v>308000</v>
      </c>
      <c r="E695" t="s">
        <v>91</v>
      </c>
      <c r="F695">
        <v>89920.21</v>
      </c>
      <c r="G695">
        <v>0</v>
      </c>
      <c r="H695">
        <v>89920.21</v>
      </c>
    </row>
    <row r="696" spans="1:8" hidden="1" x14ac:dyDescent="0.35">
      <c r="A696">
        <v>14000</v>
      </c>
      <c r="B696" t="str">
        <f t="shared" si="48"/>
        <v>07040</v>
      </c>
      <c r="C696" t="str">
        <f>"CJS51100"</f>
        <v>CJS51100</v>
      </c>
      <c r="D696" t="str">
        <f>"101010"</f>
        <v>101010</v>
      </c>
      <c r="E696" t="s">
        <v>27</v>
      </c>
      <c r="F696">
        <v>0</v>
      </c>
      <c r="G696">
        <v>0</v>
      </c>
      <c r="H696">
        <v>0</v>
      </c>
    </row>
    <row r="697" spans="1:8" hidden="1" x14ac:dyDescent="0.35">
      <c r="A697">
        <v>14000</v>
      </c>
      <c r="B697" t="str">
        <f t="shared" si="48"/>
        <v>07040</v>
      </c>
      <c r="C697" t="str">
        <f>"CJS51100"</f>
        <v>CJS51100</v>
      </c>
      <c r="D697" t="str">
        <f>"308000"</f>
        <v>308000</v>
      </c>
      <c r="E697" t="s">
        <v>91</v>
      </c>
      <c r="F697">
        <v>0</v>
      </c>
      <c r="G697">
        <v>0</v>
      </c>
      <c r="H697">
        <v>0</v>
      </c>
    </row>
    <row r="698" spans="1:8" hidden="1" x14ac:dyDescent="0.35">
      <c r="A698">
        <v>14000</v>
      </c>
      <c r="B698" t="str">
        <f t="shared" si="48"/>
        <v>07040</v>
      </c>
      <c r="C698" t="str">
        <f>"CJS61000"</f>
        <v>CJS61000</v>
      </c>
      <c r="D698" t="str">
        <f>"101010"</f>
        <v>101010</v>
      </c>
      <c r="E698" t="s">
        <v>27</v>
      </c>
      <c r="F698">
        <v>0</v>
      </c>
      <c r="G698">
        <v>0</v>
      </c>
      <c r="H698">
        <v>0</v>
      </c>
    </row>
    <row r="699" spans="1:8" hidden="1" x14ac:dyDescent="0.35">
      <c r="A699">
        <v>14000</v>
      </c>
      <c r="B699" t="str">
        <f t="shared" si="48"/>
        <v>07040</v>
      </c>
      <c r="C699" t="str">
        <f>"CJS61000"</f>
        <v>CJS61000</v>
      </c>
      <c r="D699" t="str">
        <f>"308000"</f>
        <v>308000</v>
      </c>
      <c r="E699" t="s">
        <v>91</v>
      </c>
      <c r="F699">
        <v>0</v>
      </c>
      <c r="G699">
        <v>0</v>
      </c>
      <c r="H699">
        <v>0</v>
      </c>
    </row>
    <row r="700" spans="1:8" hidden="1" x14ac:dyDescent="0.35">
      <c r="A700">
        <v>14000</v>
      </c>
      <c r="B700" t="str">
        <f t="shared" si="48"/>
        <v>07040</v>
      </c>
      <c r="C700" t="str">
        <f>"CJS61001"</f>
        <v>CJS61001</v>
      </c>
      <c r="D700" t="str">
        <f>"308000"</f>
        <v>308000</v>
      </c>
      <c r="E700" t="s">
        <v>91</v>
      </c>
      <c r="F700">
        <v>0</v>
      </c>
      <c r="G700">
        <v>0</v>
      </c>
      <c r="H700">
        <v>0</v>
      </c>
    </row>
    <row r="701" spans="1:8" hidden="1" x14ac:dyDescent="0.35">
      <c r="A701">
        <v>14000</v>
      </c>
      <c r="B701" t="str">
        <f t="shared" si="48"/>
        <v>07040</v>
      </c>
      <c r="C701" t="str">
        <f>"CJS61002"</f>
        <v>CJS61002</v>
      </c>
      <c r="D701" t="str">
        <f>"101010"</f>
        <v>101010</v>
      </c>
      <c r="E701" t="s">
        <v>27</v>
      </c>
      <c r="F701">
        <v>0</v>
      </c>
      <c r="G701">
        <v>0</v>
      </c>
      <c r="H701">
        <v>0</v>
      </c>
    </row>
    <row r="702" spans="1:8" hidden="1" x14ac:dyDescent="0.35">
      <c r="A702">
        <v>14000</v>
      </c>
      <c r="B702" t="str">
        <f t="shared" si="48"/>
        <v>07040</v>
      </c>
      <c r="C702" t="str">
        <f>"CJS61004"</f>
        <v>CJS61004</v>
      </c>
      <c r="D702" t="str">
        <f>"101010"</f>
        <v>101010</v>
      </c>
      <c r="E702" t="s">
        <v>27</v>
      </c>
      <c r="F702">
        <v>0</v>
      </c>
      <c r="G702">
        <v>0</v>
      </c>
      <c r="H702">
        <v>0</v>
      </c>
    </row>
    <row r="703" spans="1:8" hidden="1" x14ac:dyDescent="0.35">
      <c r="A703">
        <v>14000</v>
      </c>
      <c r="B703" t="str">
        <f t="shared" si="48"/>
        <v>07040</v>
      </c>
      <c r="C703" t="str">
        <f>"CJS61009"</f>
        <v>CJS61009</v>
      </c>
      <c r="D703" t="str">
        <f>"101010"</f>
        <v>101010</v>
      </c>
      <c r="E703" t="s">
        <v>27</v>
      </c>
      <c r="F703">
        <v>0</v>
      </c>
      <c r="G703">
        <v>0</v>
      </c>
      <c r="H703">
        <v>0</v>
      </c>
    </row>
    <row r="704" spans="1:8" hidden="1" x14ac:dyDescent="0.35">
      <c r="A704">
        <v>14000</v>
      </c>
      <c r="B704" t="str">
        <f t="shared" si="48"/>
        <v>07040</v>
      </c>
      <c r="C704" t="str">
        <f>"CJS61010"</f>
        <v>CJS61010</v>
      </c>
      <c r="D704" t="str">
        <f>"101010"</f>
        <v>101010</v>
      </c>
      <c r="E704" t="s">
        <v>27</v>
      </c>
      <c r="F704">
        <v>0</v>
      </c>
      <c r="G704">
        <v>0</v>
      </c>
      <c r="H704">
        <v>0</v>
      </c>
    </row>
    <row r="705" spans="1:8" hidden="1" x14ac:dyDescent="0.35">
      <c r="A705">
        <v>14000</v>
      </c>
      <c r="B705" t="str">
        <f t="shared" si="48"/>
        <v>07040</v>
      </c>
      <c r="C705" t="str">
        <f>"CJS61010"</f>
        <v>CJS61010</v>
      </c>
      <c r="D705" t="str">
        <f>"308000"</f>
        <v>308000</v>
      </c>
      <c r="E705" t="s">
        <v>91</v>
      </c>
      <c r="F705">
        <v>0</v>
      </c>
      <c r="G705">
        <v>0</v>
      </c>
      <c r="H705">
        <v>0</v>
      </c>
    </row>
    <row r="706" spans="1:8" hidden="1" x14ac:dyDescent="0.35">
      <c r="A706">
        <v>14000</v>
      </c>
      <c r="B706" t="str">
        <f t="shared" si="48"/>
        <v>07040</v>
      </c>
      <c r="C706" t="str">
        <f>"CJS61100"</f>
        <v>CJS61100</v>
      </c>
      <c r="D706" t="str">
        <f>"101010"</f>
        <v>101010</v>
      </c>
      <c r="E706" t="s">
        <v>27</v>
      </c>
      <c r="F706">
        <v>0</v>
      </c>
      <c r="G706">
        <v>0</v>
      </c>
      <c r="H706">
        <v>0</v>
      </c>
    </row>
    <row r="707" spans="1:8" hidden="1" x14ac:dyDescent="0.35">
      <c r="A707">
        <v>14000</v>
      </c>
      <c r="B707" t="str">
        <f t="shared" si="48"/>
        <v>07040</v>
      </c>
      <c r="C707" t="str">
        <f>"CJS61100"</f>
        <v>CJS61100</v>
      </c>
      <c r="D707" t="str">
        <f>"308000"</f>
        <v>308000</v>
      </c>
      <c r="E707" t="s">
        <v>91</v>
      </c>
      <c r="F707">
        <v>0</v>
      </c>
      <c r="G707">
        <v>0</v>
      </c>
      <c r="H707">
        <v>0</v>
      </c>
    </row>
    <row r="708" spans="1:8" hidden="1" x14ac:dyDescent="0.35">
      <c r="A708">
        <v>14000</v>
      </c>
      <c r="B708" t="str">
        <f t="shared" si="48"/>
        <v>07040</v>
      </c>
      <c r="C708" t="str">
        <f>"CJS62560"</f>
        <v>CJS62560</v>
      </c>
      <c r="D708" t="str">
        <f>"101010"</f>
        <v>101010</v>
      </c>
      <c r="E708" t="s">
        <v>27</v>
      </c>
      <c r="F708">
        <v>0</v>
      </c>
      <c r="G708">
        <v>0</v>
      </c>
      <c r="H708">
        <v>0</v>
      </c>
    </row>
    <row r="709" spans="1:8" hidden="1" x14ac:dyDescent="0.35">
      <c r="A709">
        <v>14000</v>
      </c>
      <c r="B709" t="str">
        <f t="shared" si="48"/>
        <v>07040</v>
      </c>
      <c r="C709" t="str">
        <f>"CJS70039"</f>
        <v>CJS70039</v>
      </c>
      <c r="D709" t="str">
        <f>"101010"</f>
        <v>101010</v>
      </c>
      <c r="E709" t="s">
        <v>27</v>
      </c>
      <c r="F709">
        <v>0</v>
      </c>
      <c r="G709">
        <v>0</v>
      </c>
      <c r="H709">
        <v>0</v>
      </c>
    </row>
    <row r="710" spans="1:8" hidden="1" x14ac:dyDescent="0.35">
      <c r="A710">
        <v>14000</v>
      </c>
      <c r="B710" t="str">
        <f t="shared" si="48"/>
        <v>07040</v>
      </c>
      <c r="C710" t="str">
        <f>"CJS70072"</f>
        <v>CJS70072</v>
      </c>
      <c r="D710" t="str">
        <f>"101010"</f>
        <v>101010</v>
      </c>
      <c r="E710" t="s">
        <v>27</v>
      </c>
      <c r="F710">
        <v>0</v>
      </c>
      <c r="G710">
        <v>0</v>
      </c>
      <c r="H710">
        <v>0</v>
      </c>
    </row>
    <row r="711" spans="1:8" hidden="1" x14ac:dyDescent="0.35">
      <c r="A711">
        <v>14000</v>
      </c>
      <c r="B711" t="str">
        <f t="shared" si="48"/>
        <v>07040</v>
      </c>
      <c r="C711" t="str">
        <f>"CJS70074"</f>
        <v>CJS70074</v>
      </c>
      <c r="D711" t="str">
        <f>"101010"</f>
        <v>101010</v>
      </c>
      <c r="E711" t="s">
        <v>27</v>
      </c>
      <c r="F711">
        <v>0</v>
      </c>
      <c r="G711">
        <v>0</v>
      </c>
      <c r="H711">
        <v>0</v>
      </c>
    </row>
    <row r="712" spans="1:8" x14ac:dyDescent="0.35">
      <c r="A712">
        <v>14000</v>
      </c>
      <c r="B712" s="2" t="str">
        <f t="shared" si="48"/>
        <v>07040</v>
      </c>
      <c r="C712" s="2" t="str">
        <f>"CJS7101601"</f>
        <v>CJS7101601</v>
      </c>
      <c r="D712" s="2" t="str">
        <f>"101010"</f>
        <v>101010</v>
      </c>
      <c r="E712" t="s">
        <v>27</v>
      </c>
      <c r="F712" s="1">
        <v>325455.40999999997</v>
      </c>
      <c r="G712" s="1">
        <v>0</v>
      </c>
      <c r="H712" s="3">
        <v>325455.40999999997</v>
      </c>
    </row>
    <row r="713" spans="1:8" hidden="1" x14ac:dyDescent="0.35">
      <c r="A713">
        <v>14000</v>
      </c>
      <c r="B713" t="str">
        <f t="shared" si="48"/>
        <v>07040</v>
      </c>
      <c r="C713" t="str">
        <f>"CJS7101601"</f>
        <v>CJS7101601</v>
      </c>
      <c r="D713" t="str">
        <f>"308000"</f>
        <v>308000</v>
      </c>
      <c r="E713" t="s">
        <v>91</v>
      </c>
      <c r="F713">
        <v>-60088.61</v>
      </c>
      <c r="G713">
        <v>0</v>
      </c>
      <c r="H713">
        <v>-60088.61</v>
      </c>
    </row>
    <row r="714" spans="1:8" hidden="1" x14ac:dyDescent="0.35">
      <c r="A714">
        <v>14000</v>
      </c>
      <c r="B714" t="str">
        <f t="shared" si="48"/>
        <v>07040</v>
      </c>
      <c r="C714" t="str">
        <f>"CJS7101601"</f>
        <v>CJS7101601</v>
      </c>
      <c r="D714" t="str">
        <f>"5014310"</f>
        <v>5014310</v>
      </c>
      <c r="E714" t="s">
        <v>84</v>
      </c>
      <c r="F714">
        <v>-265366.8</v>
      </c>
      <c r="G714">
        <v>0</v>
      </c>
      <c r="H714">
        <v>-265366.8</v>
      </c>
    </row>
    <row r="715" spans="1:8" x14ac:dyDescent="0.35">
      <c r="A715">
        <v>14000</v>
      </c>
      <c r="B715" s="2" t="str">
        <f t="shared" si="48"/>
        <v>07040</v>
      </c>
      <c r="C715" s="2" t="str">
        <f>"CJS7101602"</f>
        <v>CJS7101602</v>
      </c>
      <c r="D715" s="2" t="str">
        <f>"101010"</f>
        <v>101010</v>
      </c>
      <c r="E715" t="s">
        <v>27</v>
      </c>
      <c r="F715" s="1">
        <v>-5448.91</v>
      </c>
      <c r="G715" s="1">
        <v>0</v>
      </c>
      <c r="H715" s="3">
        <v>-5448.91</v>
      </c>
    </row>
    <row r="716" spans="1:8" hidden="1" x14ac:dyDescent="0.35">
      <c r="A716">
        <v>14000</v>
      </c>
      <c r="B716" t="str">
        <f t="shared" si="48"/>
        <v>07040</v>
      </c>
      <c r="C716" t="str">
        <f>"CJS7101602"</f>
        <v>CJS7101602</v>
      </c>
      <c r="D716" t="str">
        <f>"308000"</f>
        <v>308000</v>
      </c>
      <c r="E716" t="s">
        <v>91</v>
      </c>
      <c r="F716">
        <v>5448.91</v>
      </c>
      <c r="G716">
        <v>0</v>
      </c>
      <c r="H716">
        <v>5448.91</v>
      </c>
    </row>
    <row r="717" spans="1:8" x14ac:dyDescent="0.35">
      <c r="A717">
        <v>14000</v>
      </c>
      <c r="B717" s="2" t="str">
        <f t="shared" ref="B717:B748" si="49">"07040"</f>
        <v>07040</v>
      </c>
      <c r="C717" s="2" t="str">
        <f>"CJS7101607"</f>
        <v>CJS7101607</v>
      </c>
      <c r="D717" s="2" t="str">
        <f>"101010"</f>
        <v>101010</v>
      </c>
      <c r="E717" t="s">
        <v>27</v>
      </c>
      <c r="F717" s="1">
        <v>0</v>
      </c>
      <c r="G717" s="1">
        <v>0</v>
      </c>
      <c r="H717" s="3">
        <v>0</v>
      </c>
    </row>
    <row r="718" spans="1:8" x14ac:dyDescent="0.35">
      <c r="A718">
        <v>14000</v>
      </c>
      <c r="B718" s="2" t="str">
        <f t="shared" si="49"/>
        <v>07040</v>
      </c>
      <c r="C718" s="2" t="str">
        <f>"CJS7101608"</f>
        <v>CJS7101608</v>
      </c>
      <c r="D718" s="2" t="str">
        <f>"101010"</f>
        <v>101010</v>
      </c>
      <c r="E718" t="s">
        <v>27</v>
      </c>
      <c r="F718" s="1">
        <v>-297077.65999999997</v>
      </c>
      <c r="G718" s="1">
        <v>0</v>
      </c>
      <c r="H718" s="3">
        <v>-297077.65999999997</v>
      </c>
    </row>
    <row r="719" spans="1:8" hidden="1" x14ac:dyDescent="0.35">
      <c r="A719">
        <v>14000</v>
      </c>
      <c r="B719" t="str">
        <f t="shared" si="49"/>
        <v>07040</v>
      </c>
      <c r="C719" t="str">
        <f>"CJS7101608"</f>
        <v>CJS7101608</v>
      </c>
      <c r="D719" t="str">
        <f>"308000"</f>
        <v>308000</v>
      </c>
      <c r="E719" t="s">
        <v>91</v>
      </c>
      <c r="F719">
        <v>297077.65999999997</v>
      </c>
      <c r="G719">
        <v>0</v>
      </c>
      <c r="H719">
        <v>297077.65999999997</v>
      </c>
    </row>
    <row r="720" spans="1:8" hidden="1" x14ac:dyDescent="0.35">
      <c r="A720">
        <v>14000</v>
      </c>
      <c r="B720" t="str">
        <f t="shared" si="49"/>
        <v>07040</v>
      </c>
      <c r="C720" t="str">
        <f>"CJS71100"</f>
        <v>CJS71100</v>
      </c>
      <c r="D720" t="str">
        <f>"101010"</f>
        <v>101010</v>
      </c>
      <c r="E720" t="s">
        <v>27</v>
      </c>
      <c r="F720">
        <v>0</v>
      </c>
      <c r="G720">
        <v>0</v>
      </c>
      <c r="H720">
        <v>0</v>
      </c>
    </row>
    <row r="721" spans="1:8" hidden="1" x14ac:dyDescent="0.35">
      <c r="A721">
        <v>14000</v>
      </c>
      <c r="B721" t="str">
        <f t="shared" si="49"/>
        <v>07040</v>
      </c>
      <c r="C721" t="str">
        <f>"CJS71100"</f>
        <v>CJS71100</v>
      </c>
      <c r="D721" t="str">
        <f>"308000"</f>
        <v>308000</v>
      </c>
      <c r="E721" t="s">
        <v>91</v>
      </c>
      <c r="F721">
        <v>0</v>
      </c>
      <c r="G721">
        <v>0</v>
      </c>
      <c r="H721">
        <v>0</v>
      </c>
    </row>
    <row r="722" spans="1:8" hidden="1" x14ac:dyDescent="0.35">
      <c r="A722">
        <v>14000</v>
      </c>
      <c r="B722" t="str">
        <f t="shared" si="49"/>
        <v>07040</v>
      </c>
      <c r="C722" t="str">
        <f>"CJS71101"</f>
        <v>CJS71101</v>
      </c>
      <c r="D722" t="str">
        <f>"101010"</f>
        <v>101010</v>
      </c>
      <c r="E722" t="s">
        <v>27</v>
      </c>
      <c r="F722">
        <v>0</v>
      </c>
      <c r="G722">
        <v>0</v>
      </c>
      <c r="H722">
        <v>0</v>
      </c>
    </row>
    <row r="723" spans="1:8" hidden="1" x14ac:dyDescent="0.35">
      <c r="A723">
        <v>14000</v>
      </c>
      <c r="B723" t="str">
        <f t="shared" si="49"/>
        <v>07040</v>
      </c>
      <c r="C723" t="str">
        <f>"CJS71101"</f>
        <v>CJS71101</v>
      </c>
      <c r="D723" t="str">
        <f>"308000"</f>
        <v>308000</v>
      </c>
      <c r="E723" t="s">
        <v>91</v>
      </c>
      <c r="F723">
        <v>0</v>
      </c>
      <c r="G723">
        <v>0</v>
      </c>
      <c r="H723">
        <v>0</v>
      </c>
    </row>
    <row r="724" spans="1:8" hidden="1" x14ac:dyDescent="0.35">
      <c r="A724">
        <v>14000</v>
      </c>
      <c r="B724" t="str">
        <f t="shared" si="49"/>
        <v>07040</v>
      </c>
      <c r="C724" t="str">
        <f>"CJS71104"</f>
        <v>CJS71104</v>
      </c>
      <c r="D724" t="str">
        <f>"101010"</f>
        <v>101010</v>
      </c>
      <c r="E724" t="s">
        <v>27</v>
      </c>
      <c r="F724">
        <v>0</v>
      </c>
      <c r="G724">
        <v>0</v>
      </c>
      <c r="H724">
        <v>0</v>
      </c>
    </row>
    <row r="725" spans="1:8" hidden="1" x14ac:dyDescent="0.35">
      <c r="A725">
        <v>14000</v>
      </c>
      <c r="B725" t="str">
        <f t="shared" si="49"/>
        <v>07040</v>
      </c>
      <c r="C725" t="str">
        <f>"CJS71104"</f>
        <v>CJS71104</v>
      </c>
      <c r="D725" t="str">
        <f>"308000"</f>
        <v>308000</v>
      </c>
      <c r="E725" t="s">
        <v>91</v>
      </c>
      <c r="F725">
        <v>0</v>
      </c>
      <c r="G725">
        <v>0</v>
      </c>
      <c r="H725">
        <v>0</v>
      </c>
    </row>
    <row r="726" spans="1:8" hidden="1" x14ac:dyDescent="0.35">
      <c r="A726">
        <v>14000</v>
      </c>
      <c r="B726" t="str">
        <f t="shared" si="49"/>
        <v>07040</v>
      </c>
      <c r="C726" t="str">
        <f>"CJS71105"</f>
        <v>CJS71105</v>
      </c>
      <c r="D726" t="str">
        <f>"101010"</f>
        <v>101010</v>
      </c>
      <c r="E726" t="s">
        <v>27</v>
      </c>
      <c r="F726">
        <v>0</v>
      </c>
      <c r="G726">
        <v>0</v>
      </c>
      <c r="H726">
        <v>0</v>
      </c>
    </row>
    <row r="727" spans="1:8" hidden="1" x14ac:dyDescent="0.35">
      <c r="A727">
        <v>14000</v>
      </c>
      <c r="B727" t="str">
        <f t="shared" si="49"/>
        <v>07040</v>
      </c>
      <c r="C727" t="str">
        <f>"CJS71105"</f>
        <v>CJS71105</v>
      </c>
      <c r="D727" t="str">
        <f>"308000"</f>
        <v>308000</v>
      </c>
      <c r="E727" t="s">
        <v>91</v>
      </c>
      <c r="F727">
        <v>0</v>
      </c>
      <c r="G727">
        <v>0</v>
      </c>
      <c r="H727">
        <v>0</v>
      </c>
    </row>
    <row r="728" spans="1:8" hidden="1" x14ac:dyDescent="0.35">
      <c r="A728">
        <v>14000</v>
      </c>
      <c r="B728" t="str">
        <f t="shared" si="49"/>
        <v>07040</v>
      </c>
      <c r="C728" t="str">
        <f>"CJS71106"</f>
        <v>CJS71106</v>
      </c>
      <c r="D728" t="str">
        <f>"101010"</f>
        <v>101010</v>
      </c>
      <c r="E728" t="s">
        <v>27</v>
      </c>
      <c r="F728">
        <v>0</v>
      </c>
      <c r="G728">
        <v>0</v>
      </c>
      <c r="H728">
        <v>0</v>
      </c>
    </row>
    <row r="729" spans="1:8" hidden="1" x14ac:dyDescent="0.35">
      <c r="A729">
        <v>14000</v>
      </c>
      <c r="B729" t="str">
        <f t="shared" si="49"/>
        <v>07040</v>
      </c>
      <c r="C729" t="str">
        <f>"CJS71109"</f>
        <v>CJS71109</v>
      </c>
      <c r="D729" t="str">
        <f>"101010"</f>
        <v>101010</v>
      </c>
      <c r="E729" t="s">
        <v>27</v>
      </c>
      <c r="F729">
        <v>0</v>
      </c>
      <c r="G729">
        <v>0</v>
      </c>
      <c r="H729">
        <v>0</v>
      </c>
    </row>
    <row r="730" spans="1:8" hidden="1" x14ac:dyDescent="0.35">
      <c r="A730">
        <v>14000</v>
      </c>
      <c r="B730" t="str">
        <f t="shared" si="49"/>
        <v>07040</v>
      </c>
      <c r="C730" t="str">
        <f>"CJS71109"</f>
        <v>CJS71109</v>
      </c>
      <c r="D730" t="str">
        <f>"308000"</f>
        <v>308000</v>
      </c>
      <c r="E730" t="s">
        <v>91</v>
      </c>
      <c r="F730">
        <v>0</v>
      </c>
      <c r="G730">
        <v>0</v>
      </c>
      <c r="H730">
        <v>0</v>
      </c>
    </row>
    <row r="731" spans="1:8" hidden="1" x14ac:dyDescent="0.35">
      <c r="A731">
        <v>14000</v>
      </c>
      <c r="B731" t="str">
        <f t="shared" si="49"/>
        <v>07040</v>
      </c>
      <c r="C731" t="str">
        <f>"CJS71110"</f>
        <v>CJS71110</v>
      </c>
      <c r="D731" t="str">
        <f>"101010"</f>
        <v>101010</v>
      </c>
      <c r="E731" t="s">
        <v>27</v>
      </c>
      <c r="F731">
        <v>0</v>
      </c>
      <c r="G731">
        <v>0</v>
      </c>
      <c r="H731">
        <v>0</v>
      </c>
    </row>
    <row r="732" spans="1:8" hidden="1" x14ac:dyDescent="0.35">
      <c r="A732">
        <v>14000</v>
      </c>
      <c r="B732" t="str">
        <f t="shared" si="49"/>
        <v>07040</v>
      </c>
      <c r="C732" t="str">
        <f>"CJS71110"</f>
        <v>CJS71110</v>
      </c>
      <c r="D732" t="str">
        <f>"308000"</f>
        <v>308000</v>
      </c>
      <c r="E732" t="s">
        <v>91</v>
      </c>
      <c r="F732">
        <v>0</v>
      </c>
      <c r="G732">
        <v>0</v>
      </c>
      <c r="H732">
        <v>0</v>
      </c>
    </row>
    <row r="733" spans="1:8" hidden="1" x14ac:dyDescent="0.35">
      <c r="A733">
        <v>14000</v>
      </c>
      <c r="B733" t="str">
        <f t="shared" si="49"/>
        <v>07040</v>
      </c>
      <c r="C733" t="str">
        <f>"CJS71200"</f>
        <v>CJS71200</v>
      </c>
      <c r="D733" t="str">
        <f>"101010"</f>
        <v>101010</v>
      </c>
      <c r="E733" t="s">
        <v>27</v>
      </c>
      <c r="F733">
        <v>0</v>
      </c>
      <c r="G733">
        <v>0</v>
      </c>
      <c r="H733">
        <v>0</v>
      </c>
    </row>
    <row r="734" spans="1:8" hidden="1" x14ac:dyDescent="0.35">
      <c r="A734">
        <v>14000</v>
      </c>
      <c r="B734" t="str">
        <f t="shared" si="49"/>
        <v>07040</v>
      </c>
      <c r="C734" t="str">
        <f>"CJS71200"</f>
        <v>CJS71200</v>
      </c>
      <c r="D734" t="str">
        <f>"308000"</f>
        <v>308000</v>
      </c>
      <c r="E734" t="s">
        <v>91</v>
      </c>
      <c r="F734">
        <v>0</v>
      </c>
      <c r="G734">
        <v>0</v>
      </c>
      <c r="H734">
        <v>0</v>
      </c>
    </row>
    <row r="735" spans="1:8" hidden="1" x14ac:dyDescent="0.35">
      <c r="A735">
        <v>14000</v>
      </c>
      <c r="B735" t="str">
        <f t="shared" si="49"/>
        <v>07040</v>
      </c>
      <c r="C735" t="str">
        <f>"CJS79999"</f>
        <v>CJS79999</v>
      </c>
      <c r="D735" t="str">
        <f>"101010"</f>
        <v>101010</v>
      </c>
      <c r="E735" t="s">
        <v>27</v>
      </c>
      <c r="F735">
        <v>0</v>
      </c>
      <c r="G735">
        <v>0</v>
      </c>
      <c r="H735">
        <v>0</v>
      </c>
    </row>
    <row r="736" spans="1:8" hidden="1" x14ac:dyDescent="0.35">
      <c r="A736">
        <v>14000</v>
      </c>
      <c r="B736" t="str">
        <f t="shared" si="49"/>
        <v>07040</v>
      </c>
      <c r="C736" t="str">
        <f>"CJS81000"</f>
        <v>CJS81000</v>
      </c>
      <c r="D736" t="str">
        <f>"101010"</f>
        <v>101010</v>
      </c>
      <c r="E736" t="s">
        <v>27</v>
      </c>
      <c r="F736">
        <v>0</v>
      </c>
      <c r="G736">
        <v>0</v>
      </c>
      <c r="H736">
        <v>0</v>
      </c>
    </row>
    <row r="737" spans="1:8" hidden="1" x14ac:dyDescent="0.35">
      <c r="A737">
        <v>14000</v>
      </c>
      <c r="B737" t="str">
        <f t="shared" si="49"/>
        <v>07040</v>
      </c>
      <c r="C737" t="str">
        <f>"CJS81000"</f>
        <v>CJS81000</v>
      </c>
      <c r="D737" t="str">
        <f>"308000"</f>
        <v>308000</v>
      </c>
      <c r="E737" t="s">
        <v>91</v>
      </c>
      <c r="F737">
        <v>0</v>
      </c>
      <c r="G737">
        <v>0</v>
      </c>
      <c r="H737">
        <v>0</v>
      </c>
    </row>
    <row r="738" spans="1:8" hidden="1" x14ac:dyDescent="0.35">
      <c r="A738">
        <v>14000</v>
      </c>
      <c r="B738" t="str">
        <f t="shared" si="49"/>
        <v>07040</v>
      </c>
      <c r="C738" t="str">
        <f>"CJS81001"</f>
        <v>CJS81001</v>
      </c>
      <c r="D738" t="str">
        <f>"308000"</f>
        <v>308000</v>
      </c>
      <c r="E738" t="s">
        <v>91</v>
      </c>
      <c r="F738">
        <v>0</v>
      </c>
      <c r="G738">
        <v>0</v>
      </c>
      <c r="H738">
        <v>0</v>
      </c>
    </row>
    <row r="739" spans="1:8" hidden="1" x14ac:dyDescent="0.35">
      <c r="A739">
        <v>14000</v>
      </c>
      <c r="B739" t="str">
        <f t="shared" si="49"/>
        <v>07040</v>
      </c>
      <c r="C739" t="str">
        <f>"CJS81002"</f>
        <v>CJS81002</v>
      </c>
      <c r="D739" t="str">
        <f>"101010"</f>
        <v>101010</v>
      </c>
      <c r="E739" t="s">
        <v>27</v>
      </c>
      <c r="F739">
        <v>0</v>
      </c>
      <c r="G739">
        <v>0</v>
      </c>
      <c r="H739">
        <v>0</v>
      </c>
    </row>
    <row r="740" spans="1:8" hidden="1" x14ac:dyDescent="0.35">
      <c r="A740">
        <v>14000</v>
      </c>
      <c r="B740" t="str">
        <f t="shared" si="49"/>
        <v>07040</v>
      </c>
      <c r="C740" t="str">
        <f>"CJS81002"</f>
        <v>CJS81002</v>
      </c>
      <c r="D740" t="str">
        <f>"308000"</f>
        <v>308000</v>
      </c>
      <c r="E740" t="s">
        <v>91</v>
      </c>
      <c r="F740">
        <v>0</v>
      </c>
      <c r="G740">
        <v>0</v>
      </c>
      <c r="H740">
        <v>0</v>
      </c>
    </row>
    <row r="741" spans="1:8" hidden="1" x14ac:dyDescent="0.35">
      <c r="A741">
        <v>14000</v>
      </c>
      <c r="B741" t="str">
        <f t="shared" si="49"/>
        <v>07040</v>
      </c>
      <c r="C741" t="str">
        <f>"CJS81003"</f>
        <v>CJS81003</v>
      </c>
      <c r="D741" t="str">
        <f>"308000"</f>
        <v>308000</v>
      </c>
      <c r="E741" t="s">
        <v>91</v>
      </c>
      <c r="F741">
        <v>0</v>
      </c>
      <c r="G741">
        <v>0</v>
      </c>
      <c r="H741">
        <v>0</v>
      </c>
    </row>
    <row r="742" spans="1:8" hidden="1" x14ac:dyDescent="0.35">
      <c r="A742">
        <v>14000</v>
      </c>
      <c r="B742" t="str">
        <f t="shared" si="49"/>
        <v>07040</v>
      </c>
      <c r="C742" t="str">
        <f>"CJS81004"</f>
        <v>CJS81004</v>
      </c>
      <c r="D742" t="str">
        <f>"308000"</f>
        <v>308000</v>
      </c>
      <c r="E742" t="s">
        <v>91</v>
      </c>
      <c r="F742">
        <v>0</v>
      </c>
      <c r="G742">
        <v>0</v>
      </c>
      <c r="H742">
        <v>0</v>
      </c>
    </row>
    <row r="743" spans="1:8" hidden="1" x14ac:dyDescent="0.35">
      <c r="A743">
        <v>14000</v>
      </c>
      <c r="B743" t="str">
        <f t="shared" si="49"/>
        <v>07040</v>
      </c>
      <c r="C743" t="str">
        <f>"CJS81007"</f>
        <v>CJS81007</v>
      </c>
      <c r="D743" t="str">
        <f>"101010"</f>
        <v>101010</v>
      </c>
      <c r="E743" t="s">
        <v>27</v>
      </c>
      <c r="F743">
        <v>0</v>
      </c>
      <c r="G743">
        <v>0</v>
      </c>
      <c r="H743">
        <v>0</v>
      </c>
    </row>
    <row r="744" spans="1:8" hidden="1" x14ac:dyDescent="0.35">
      <c r="A744">
        <v>14000</v>
      </c>
      <c r="B744" t="str">
        <f t="shared" si="49"/>
        <v>07040</v>
      </c>
      <c r="C744" t="str">
        <f>"CJS81009"</f>
        <v>CJS81009</v>
      </c>
      <c r="D744" t="str">
        <f>"101010"</f>
        <v>101010</v>
      </c>
      <c r="E744" t="s">
        <v>27</v>
      </c>
      <c r="F744">
        <v>0</v>
      </c>
      <c r="G744">
        <v>0</v>
      </c>
      <c r="H744">
        <v>0</v>
      </c>
    </row>
    <row r="745" spans="1:8" hidden="1" x14ac:dyDescent="0.35">
      <c r="A745">
        <v>14000</v>
      </c>
      <c r="B745" t="str">
        <f t="shared" si="49"/>
        <v>07040</v>
      </c>
      <c r="C745" t="str">
        <f>"CJS81010"</f>
        <v>CJS81010</v>
      </c>
      <c r="D745" t="str">
        <f>"101010"</f>
        <v>101010</v>
      </c>
      <c r="E745" t="s">
        <v>27</v>
      </c>
      <c r="F745">
        <v>0</v>
      </c>
      <c r="G745">
        <v>0</v>
      </c>
      <c r="H745">
        <v>0</v>
      </c>
    </row>
    <row r="746" spans="1:8" hidden="1" x14ac:dyDescent="0.35">
      <c r="A746">
        <v>14000</v>
      </c>
      <c r="B746" t="str">
        <f t="shared" si="49"/>
        <v>07040</v>
      </c>
      <c r="C746" t="str">
        <f>"CJS81010"</f>
        <v>CJS81010</v>
      </c>
      <c r="D746" t="str">
        <f>"308000"</f>
        <v>308000</v>
      </c>
      <c r="E746" t="s">
        <v>91</v>
      </c>
      <c r="F746">
        <v>0</v>
      </c>
      <c r="G746">
        <v>0</v>
      </c>
      <c r="H746">
        <v>0</v>
      </c>
    </row>
    <row r="747" spans="1:8" hidden="1" x14ac:dyDescent="0.35">
      <c r="A747">
        <v>14000</v>
      </c>
      <c r="B747" t="str">
        <f t="shared" si="49"/>
        <v>07040</v>
      </c>
      <c r="C747" t="str">
        <f>"CJS81015"</f>
        <v>CJS81015</v>
      </c>
      <c r="D747" t="str">
        <f t="shared" ref="D747:D752" si="50">"101010"</f>
        <v>101010</v>
      </c>
      <c r="E747" t="s">
        <v>27</v>
      </c>
      <c r="F747">
        <v>0</v>
      </c>
      <c r="G747">
        <v>0</v>
      </c>
      <c r="H747">
        <v>0</v>
      </c>
    </row>
    <row r="748" spans="1:8" hidden="1" x14ac:dyDescent="0.35">
      <c r="A748">
        <v>14000</v>
      </c>
      <c r="B748" t="str">
        <f t="shared" si="49"/>
        <v>07040</v>
      </c>
      <c r="C748" t="str">
        <f>"CJS81016"</f>
        <v>CJS81016</v>
      </c>
      <c r="D748" t="str">
        <f t="shared" si="50"/>
        <v>101010</v>
      </c>
      <c r="E748" t="s">
        <v>27</v>
      </c>
      <c r="F748">
        <v>0</v>
      </c>
      <c r="G748">
        <v>0</v>
      </c>
      <c r="H748">
        <v>0</v>
      </c>
    </row>
    <row r="749" spans="1:8" hidden="1" x14ac:dyDescent="0.35">
      <c r="A749">
        <v>14000</v>
      </c>
      <c r="B749" t="str">
        <f t="shared" ref="B749:B754" si="51">"07040"</f>
        <v>07040</v>
      </c>
      <c r="C749" t="str">
        <f>"CJS81018"</f>
        <v>CJS81018</v>
      </c>
      <c r="D749" t="str">
        <f t="shared" si="50"/>
        <v>101010</v>
      </c>
      <c r="E749" t="s">
        <v>27</v>
      </c>
      <c r="F749">
        <v>0</v>
      </c>
      <c r="G749">
        <v>0</v>
      </c>
      <c r="H749">
        <v>0</v>
      </c>
    </row>
    <row r="750" spans="1:8" hidden="1" x14ac:dyDescent="0.35">
      <c r="A750">
        <v>14000</v>
      </c>
      <c r="B750" t="str">
        <f t="shared" si="51"/>
        <v>07040</v>
      </c>
      <c r="C750" t="str">
        <f>"CJS81020"</f>
        <v>CJS81020</v>
      </c>
      <c r="D750" t="str">
        <f t="shared" si="50"/>
        <v>101010</v>
      </c>
      <c r="E750" t="s">
        <v>27</v>
      </c>
      <c r="F750">
        <v>0</v>
      </c>
      <c r="G750">
        <v>0</v>
      </c>
      <c r="H750">
        <v>0</v>
      </c>
    </row>
    <row r="751" spans="1:8" hidden="1" x14ac:dyDescent="0.35">
      <c r="A751">
        <v>14000</v>
      </c>
      <c r="B751" t="str">
        <f t="shared" si="51"/>
        <v>07040</v>
      </c>
      <c r="C751" t="str">
        <f>"CJS81021"</f>
        <v>CJS81021</v>
      </c>
      <c r="D751" t="str">
        <f t="shared" si="50"/>
        <v>101010</v>
      </c>
      <c r="E751" t="s">
        <v>27</v>
      </c>
      <c r="F751">
        <v>0</v>
      </c>
      <c r="G751">
        <v>0</v>
      </c>
      <c r="H751">
        <v>0</v>
      </c>
    </row>
    <row r="752" spans="1:8" hidden="1" x14ac:dyDescent="0.35">
      <c r="A752">
        <v>14000</v>
      </c>
      <c r="B752" t="str">
        <f t="shared" si="51"/>
        <v>07040</v>
      </c>
      <c r="C752" t="str">
        <f>"CJS81022"</f>
        <v>CJS81022</v>
      </c>
      <c r="D752" t="str">
        <f t="shared" si="50"/>
        <v>101010</v>
      </c>
      <c r="E752" t="s">
        <v>27</v>
      </c>
      <c r="F752">
        <v>0</v>
      </c>
      <c r="G752">
        <v>0</v>
      </c>
      <c r="H752">
        <v>0</v>
      </c>
    </row>
    <row r="753" spans="1:8" hidden="1" x14ac:dyDescent="0.35">
      <c r="A753">
        <v>14000</v>
      </c>
      <c r="B753" t="str">
        <f t="shared" si="51"/>
        <v>07040</v>
      </c>
      <c r="C753" t="str">
        <f>"CJS81100"</f>
        <v>CJS81100</v>
      </c>
      <c r="D753" t="str">
        <f>"308000"</f>
        <v>308000</v>
      </c>
      <c r="E753" t="s">
        <v>91</v>
      </c>
      <c r="F753">
        <v>0</v>
      </c>
      <c r="G753">
        <v>0</v>
      </c>
      <c r="H753">
        <v>0</v>
      </c>
    </row>
    <row r="754" spans="1:8" hidden="1" x14ac:dyDescent="0.35">
      <c r="A754">
        <v>14000</v>
      </c>
      <c r="B754" t="str">
        <f t="shared" si="51"/>
        <v>07040</v>
      </c>
      <c r="C754" t="str">
        <f>"CJS86017"</f>
        <v>CJS86017</v>
      </c>
      <c r="D754" t="str">
        <f>"101010"</f>
        <v>101010</v>
      </c>
      <c r="E754" t="s">
        <v>27</v>
      </c>
      <c r="F754">
        <v>0</v>
      </c>
      <c r="G754">
        <v>0</v>
      </c>
      <c r="H754">
        <v>0</v>
      </c>
    </row>
    <row r="755" spans="1:8" hidden="1" x14ac:dyDescent="0.35">
      <c r="A755">
        <v>14000</v>
      </c>
      <c r="B755" t="str">
        <f>"09019"</f>
        <v>09019</v>
      </c>
      <c r="C755" t="str">
        <f t="shared" ref="C755:C760" si="52">"0000000000"</f>
        <v>0000000000</v>
      </c>
      <c r="D755" t="str">
        <f>"101010"</f>
        <v>101010</v>
      </c>
      <c r="E755" t="s">
        <v>27</v>
      </c>
      <c r="F755">
        <v>5488.16</v>
      </c>
      <c r="G755">
        <v>86.23</v>
      </c>
      <c r="H755">
        <v>5574.39</v>
      </c>
    </row>
    <row r="756" spans="1:8" hidden="1" x14ac:dyDescent="0.35">
      <c r="A756">
        <v>14000</v>
      </c>
      <c r="B756" t="str">
        <f>"09019"</f>
        <v>09019</v>
      </c>
      <c r="C756" t="str">
        <f t="shared" si="52"/>
        <v>0000000000</v>
      </c>
      <c r="D756" t="str">
        <f>"308000"</f>
        <v>308000</v>
      </c>
      <c r="E756" t="s">
        <v>91</v>
      </c>
      <c r="F756">
        <v>-4848.16</v>
      </c>
      <c r="G756">
        <v>0</v>
      </c>
      <c r="H756">
        <v>-4848.16</v>
      </c>
    </row>
    <row r="757" spans="1:8" hidden="1" x14ac:dyDescent="0.35">
      <c r="A757">
        <v>14000</v>
      </c>
      <c r="B757" t="str">
        <f>"09019"</f>
        <v>09019</v>
      </c>
      <c r="C757" t="str">
        <f t="shared" si="52"/>
        <v>0000000000</v>
      </c>
      <c r="D757" t="str">
        <f>"4008002"</f>
        <v>4008002</v>
      </c>
      <c r="E757" t="s">
        <v>107</v>
      </c>
      <c r="F757">
        <v>-640</v>
      </c>
      <c r="G757">
        <v>-86.23</v>
      </c>
      <c r="H757">
        <v>-726.23</v>
      </c>
    </row>
    <row r="758" spans="1:8" hidden="1" x14ac:dyDescent="0.35">
      <c r="A758">
        <v>14000</v>
      </c>
      <c r="B758" t="str">
        <f t="shared" ref="B758:B786" si="53">"09035"</f>
        <v>09035</v>
      </c>
      <c r="C758" t="str">
        <f t="shared" si="52"/>
        <v>0000000000</v>
      </c>
      <c r="D758" t="str">
        <f>"101010"</f>
        <v>101010</v>
      </c>
      <c r="E758" t="s">
        <v>27</v>
      </c>
      <c r="F758">
        <v>14187045.189999999</v>
      </c>
      <c r="G758">
        <v>0</v>
      </c>
      <c r="H758">
        <v>14187045.189999999</v>
      </c>
    </row>
    <row r="759" spans="1:8" hidden="1" x14ac:dyDescent="0.35">
      <c r="A759">
        <v>14000</v>
      </c>
      <c r="B759" t="str">
        <f t="shared" si="53"/>
        <v>09035</v>
      </c>
      <c r="C759" t="str">
        <f t="shared" si="52"/>
        <v>0000000000</v>
      </c>
      <c r="D759" t="str">
        <f>"308000"</f>
        <v>308000</v>
      </c>
      <c r="E759" t="s">
        <v>91</v>
      </c>
      <c r="F759">
        <v>-9487045.1899999995</v>
      </c>
      <c r="G759">
        <v>0</v>
      </c>
      <c r="H759">
        <v>-9487045.1899999995</v>
      </c>
    </row>
    <row r="760" spans="1:8" hidden="1" x14ac:dyDescent="0.35">
      <c r="A760">
        <v>14000</v>
      </c>
      <c r="B760" t="str">
        <f t="shared" si="53"/>
        <v>09035</v>
      </c>
      <c r="C760" t="str">
        <f t="shared" si="52"/>
        <v>0000000000</v>
      </c>
      <c r="D760" t="str">
        <f>"609840"</f>
        <v>609840</v>
      </c>
      <c r="E760" t="s">
        <v>108</v>
      </c>
      <c r="F760">
        <v>-4700000</v>
      </c>
      <c r="G760">
        <v>0</v>
      </c>
      <c r="H760">
        <v>-4700000</v>
      </c>
    </row>
    <row r="761" spans="1:8" hidden="1" x14ac:dyDescent="0.35">
      <c r="A761">
        <v>14000</v>
      </c>
      <c r="B761" t="str">
        <f t="shared" si="53"/>
        <v>09035</v>
      </c>
      <c r="C761" t="str">
        <f>"CJS48057"</f>
        <v>CJS48057</v>
      </c>
      <c r="D761" t="str">
        <f t="shared" ref="D761:D769" si="54">"101010"</f>
        <v>101010</v>
      </c>
      <c r="E761" t="s">
        <v>27</v>
      </c>
      <c r="F761">
        <v>0</v>
      </c>
      <c r="G761">
        <v>0</v>
      </c>
      <c r="H761">
        <v>0</v>
      </c>
    </row>
    <row r="762" spans="1:8" hidden="1" x14ac:dyDescent="0.35">
      <c r="A762">
        <v>14000</v>
      </c>
      <c r="B762" t="str">
        <f t="shared" si="53"/>
        <v>09035</v>
      </c>
      <c r="C762" t="str">
        <f>"CJS48059"</f>
        <v>CJS48059</v>
      </c>
      <c r="D762" t="str">
        <f t="shared" si="54"/>
        <v>101010</v>
      </c>
      <c r="E762" t="s">
        <v>27</v>
      </c>
      <c r="F762">
        <v>0</v>
      </c>
      <c r="G762">
        <v>0</v>
      </c>
      <c r="H762">
        <v>0</v>
      </c>
    </row>
    <row r="763" spans="1:8" hidden="1" x14ac:dyDescent="0.35">
      <c r="A763">
        <v>14000</v>
      </c>
      <c r="B763" t="str">
        <f t="shared" si="53"/>
        <v>09035</v>
      </c>
      <c r="C763" t="str">
        <f>"CJS48070"</f>
        <v>CJS48070</v>
      </c>
      <c r="D763" t="str">
        <f t="shared" si="54"/>
        <v>101010</v>
      </c>
      <c r="E763" t="s">
        <v>27</v>
      </c>
      <c r="F763">
        <v>0</v>
      </c>
      <c r="G763">
        <v>0</v>
      </c>
      <c r="H763">
        <v>0</v>
      </c>
    </row>
    <row r="764" spans="1:8" hidden="1" x14ac:dyDescent="0.35">
      <c r="A764">
        <v>14000</v>
      </c>
      <c r="B764" t="str">
        <f t="shared" si="53"/>
        <v>09035</v>
      </c>
      <c r="C764" t="str">
        <f>"CJS70030"</f>
        <v>CJS70030</v>
      </c>
      <c r="D764" t="str">
        <f t="shared" si="54"/>
        <v>101010</v>
      </c>
      <c r="E764" t="s">
        <v>27</v>
      </c>
      <c r="F764">
        <v>0</v>
      </c>
      <c r="G764">
        <v>0</v>
      </c>
      <c r="H764">
        <v>0</v>
      </c>
    </row>
    <row r="765" spans="1:8" hidden="1" x14ac:dyDescent="0.35">
      <c r="A765">
        <v>14000</v>
      </c>
      <c r="B765" t="str">
        <f t="shared" si="53"/>
        <v>09035</v>
      </c>
      <c r="C765" t="str">
        <f>"CJS70040"</f>
        <v>CJS70040</v>
      </c>
      <c r="D765" t="str">
        <f t="shared" si="54"/>
        <v>101010</v>
      </c>
      <c r="E765" t="s">
        <v>27</v>
      </c>
      <c r="F765">
        <v>0</v>
      </c>
      <c r="G765">
        <v>0</v>
      </c>
      <c r="H765">
        <v>0</v>
      </c>
    </row>
    <row r="766" spans="1:8" hidden="1" x14ac:dyDescent="0.35">
      <c r="A766">
        <v>14000</v>
      </c>
      <c r="B766" t="str">
        <f t="shared" si="53"/>
        <v>09035</v>
      </c>
      <c r="C766" t="str">
        <f>"CJS70051"</f>
        <v>CJS70051</v>
      </c>
      <c r="D766" t="str">
        <f t="shared" si="54"/>
        <v>101010</v>
      </c>
      <c r="E766" t="s">
        <v>27</v>
      </c>
      <c r="F766">
        <v>0</v>
      </c>
      <c r="G766">
        <v>0</v>
      </c>
      <c r="H766">
        <v>0</v>
      </c>
    </row>
    <row r="767" spans="1:8" hidden="1" x14ac:dyDescent="0.35">
      <c r="A767">
        <v>14000</v>
      </c>
      <c r="B767" t="str">
        <f t="shared" si="53"/>
        <v>09035</v>
      </c>
      <c r="C767" t="str">
        <f>"CJS70055"</f>
        <v>CJS70055</v>
      </c>
      <c r="D767" t="str">
        <f t="shared" si="54"/>
        <v>101010</v>
      </c>
      <c r="E767" t="s">
        <v>27</v>
      </c>
      <c r="F767">
        <v>0</v>
      </c>
      <c r="G767">
        <v>0</v>
      </c>
      <c r="H767">
        <v>0</v>
      </c>
    </row>
    <row r="768" spans="1:8" hidden="1" x14ac:dyDescent="0.35">
      <c r="A768">
        <v>14000</v>
      </c>
      <c r="B768" t="str">
        <f t="shared" si="53"/>
        <v>09035</v>
      </c>
      <c r="C768" t="str">
        <f>"CJS70071"</f>
        <v>CJS70071</v>
      </c>
      <c r="D768" t="str">
        <f t="shared" si="54"/>
        <v>101010</v>
      </c>
      <c r="E768" t="s">
        <v>27</v>
      </c>
      <c r="F768">
        <v>0</v>
      </c>
      <c r="G768">
        <v>0</v>
      </c>
      <c r="H768">
        <v>0</v>
      </c>
    </row>
    <row r="769" spans="1:8" hidden="1" x14ac:dyDescent="0.35">
      <c r="A769">
        <v>14000</v>
      </c>
      <c r="B769" t="str">
        <f t="shared" si="53"/>
        <v>09035</v>
      </c>
      <c r="C769" t="str">
        <f t="shared" ref="C769:C783" si="55">"CJS70072"</f>
        <v>CJS70072</v>
      </c>
      <c r="D769" t="str">
        <f t="shared" si="54"/>
        <v>101010</v>
      </c>
      <c r="E769" t="s">
        <v>27</v>
      </c>
      <c r="F769">
        <v>-5569200.7999999998</v>
      </c>
      <c r="G769">
        <v>-474153.37</v>
      </c>
      <c r="H769">
        <v>-6043354.1699999999</v>
      </c>
    </row>
    <row r="770" spans="1:8" hidden="1" x14ac:dyDescent="0.35">
      <c r="A770">
        <v>14000</v>
      </c>
      <c r="B770" t="str">
        <f t="shared" si="53"/>
        <v>09035</v>
      </c>
      <c r="C770" t="str">
        <f t="shared" si="55"/>
        <v>CJS70072</v>
      </c>
      <c r="D770" t="str">
        <f>"205025"</f>
        <v>205025</v>
      </c>
      <c r="E770" t="s">
        <v>29</v>
      </c>
      <c r="F770">
        <v>-183910.3</v>
      </c>
      <c r="G770">
        <v>183910.3</v>
      </c>
      <c r="H770">
        <v>0</v>
      </c>
    </row>
    <row r="771" spans="1:8" hidden="1" x14ac:dyDescent="0.35">
      <c r="A771">
        <v>14000</v>
      </c>
      <c r="B771" t="str">
        <f t="shared" si="53"/>
        <v>09035</v>
      </c>
      <c r="C771" t="str">
        <f t="shared" si="55"/>
        <v>CJS70072</v>
      </c>
      <c r="D771" t="str">
        <f>"308000"</f>
        <v>308000</v>
      </c>
      <c r="E771" t="s">
        <v>91</v>
      </c>
      <c r="F771">
        <v>4903553.72</v>
      </c>
      <c r="G771">
        <v>0</v>
      </c>
      <c r="H771">
        <v>4903553.72</v>
      </c>
    </row>
    <row r="772" spans="1:8" hidden="1" x14ac:dyDescent="0.35">
      <c r="A772">
        <v>14000</v>
      </c>
      <c r="B772" t="str">
        <f t="shared" si="53"/>
        <v>09035</v>
      </c>
      <c r="C772" t="str">
        <f t="shared" si="55"/>
        <v>CJS70072</v>
      </c>
      <c r="D772" t="str">
        <f>"5011110"</f>
        <v>5011110</v>
      </c>
      <c r="E772" t="s">
        <v>34</v>
      </c>
      <c r="F772">
        <v>2657.44</v>
      </c>
      <c r="G772">
        <v>536.6</v>
      </c>
      <c r="H772">
        <v>3194.04</v>
      </c>
    </row>
    <row r="773" spans="1:8" hidden="1" x14ac:dyDescent="0.35">
      <c r="A773">
        <v>14000</v>
      </c>
      <c r="B773" t="str">
        <f t="shared" si="53"/>
        <v>09035</v>
      </c>
      <c r="C773" t="str">
        <f t="shared" si="55"/>
        <v>CJS70072</v>
      </c>
      <c r="D773" t="str">
        <f>"5011120"</f>
        <v>5011120</v>
      </c>
      <c r="E773" t="s">
        <v>35</v>
      </c>
      <c r="F773">
        <v>2141.34</v>
      </c>
      <c r="G773">
        <v>429.22</v>
      </c>
      <c r="H773">
        <v>2570.56</v>
      </c>
    </row>
    <row r="774" spans="1:8" hidden="1" x14ac:dyDescent="0.35">
      <c r="A774">
        <v>14000</v>
      </c>
      <c r="B774" t="str">
        <f t="shared" si="53"/>
        <v>09035</v>
      </c>
      <c r="C774" t="str">
        <f t="shared" si="55"/>
        <v>CJS70072</v>
      </c>
      <c r="D774" t="str">
        <f>"5011140"</f>
        <v>5011140</v>
      </c>
      <c r="E774" t="s">
        <v>36</v>
      </c>
      <c r="F774">
        <v>398.71</v>
      </c>
      <c r="G774">
        <v>80.510000000000005</v>
      </c>
      <c r="H774">
        <v>479.22</v>
      </c>
    </row>
    <row r="775" spans="1:8" hidden="1" x14ac:dyDescent="0.35">
      <c r="A775">
        <v>14000</v>
      </c>
      <c r="B775" t="str">
        <f t="shared" si="53"/>
        <v>09035</v>
      </c>
      <c r="C775" t="str">
        <f t="shared" si="55"/>
        <v>CJS70072</v>
      </c>
      <c r="D775" t="str">
        <f>"5011150"</f>
        <v>5011150</v>
      </c>
      <c r="E775" t="s">
        <v>37</v>
      </c>
      <c r="F775">
        <v>7579.95</v>
      </c>
      <c r="G775">
        <v>1525.35</v>
      </c>
      <c r="H775">
        <v>9105.2999999999993</v>
      </c>
    </row>
    <row r="776" spans="1:8" hidden="1" x14ac:dyDescent="0.35">
      <c r="A776">
        <v>14000</v>
      </c>
      <c r="B776" t="str">
        <f t="shared" si="53"/>
        <v>09035</v>
      </c>
      <c r="C776" t="str">
        <f t="shared" si="55"/>
        <v>CJS70072</v>
      </c>
      <c r="D776" t="str">
        <f>"5011160"</f>
        <v>5011160</v>
      </c>
      <c r="E776" t="s">
        <v>38</v>
      </c>
      <c r="F776">
        <v>333.2</v>
      </c>
      <c r="G776">
        <v>67.28</v>
      </c>
      <c r="H776">
        <v>400.48</v>
      </c>
    </row>
    <row r="777" spans="1:8" hidden="1" x14ac:dyDescent="0.35">
      <c r="A777">
        <v>14000</v>
      </c>
      <c r="B777" t="str">
        <f t="shared" si="53"/>
        <v>09035</v>
      </c>
      <c r="C777" t="str">
        <f t="shared" si="55"/>
        <v>CJS70072</v>
      </c>
      <c r="D777" t="str">
        <f>"5011170"</f>
        <v>5011170</v>
      </c>
      <c r="E777" t="s">
        <v>39</v>
      </c>
      <c r="F777">
        <v>112.08</v>
      </c>
      <c r="G777">
        <v>22.63</v>
      </c>
      <c r="H777">
        <v>134.71</v>
      </c>
    </row>
    <row r="778" spans="1:8" hidden="1" x14ac:dyDescent="0.35">
      <c r="A778">
        <v>14000</v>
      </c>
      <c r="B778" t="str">
        <f t="shared" si="53"/>
        <v>09035</v>
      </c>
      <c r="C778" t="str">
        <f t="shared" si="55"/>
        <v>CJS70072</v>
      </c>
      <c r="D778" t="str">
        <f>"5011190"</f>
        <v>5011190</v>
      </c>
      <c r="E778" t="s">
        <v>40</v>
      </c>
      <c r="F778">
        <v>976.15</v>
      </c>
      <c r="G778">
        <v>195.23</v>
      </c>
      <c r="H778">
        <v>1171.3800000000001</v>
      </c>
    </row>
    <row r="779" spans="1:8" hidden="1" x14ac:dyDescent="0.35">
      <c r="A779">
        <v>14000</v>
      </c>
      <c r="B779" t="str">
        <f t="shared" si="53"/>
        <v>09035</v>
      </c>
      <c r="C779" t="str">
        <f t="shared" si="55"/>
        <v>CJS70072</v>
      </c>
      <c r="D779" t="str">
        <f>"5011220"</f>
        <v>5011220</v>
      </c>
      <c r="E779" t="s">
        <v>41</v>
      </c>
      <c r="F779">
        <v>11484.35</v>
      </c>
      <c r="G779">
        <v>2296.87</v>
      </c>
      <c r="H779">
        <v>13781.22</v>
      </c>
    </row>
    <row r="780" spans="1:8" hidden="1" x14ac:dyDescent="0.35">
      <c r="A780">
        <v>14000</v>
      </c>
      <c r="B780" t="str">
        <f t="shared" si="53"/>
        <v>09035</v>
      </c>
      <c r="C780" t="str">
        <f t="shared" si="55"/>
        <v>CJS70072</v>
      </c>
      <c r="D780" t="str">
        <f>"5011230"</f>
        <v>5011230</v>
      </c>
      <c r="E780" t="s">
        <v>42</v>
      </c>
      <c r="F780">
        <v>18554.5</v>
      </c>
      <c r="G780">
        <v>3710.9</v>
      </c>
      <c r="H780">
        <v>22265.4</v>
      </c>
    </row>
    <row r="781" spans="1:8" hidden="1" x14ac:dyDescent="0.35">
      <c r="A781">
        <v>14000</v>
      </c>
      <c r="B781" t="str">
        <f t="shared" si="53"/>
        <v>09035</v>
      </c>
      <c r="C781" t="str">
        <f t="shared" si="55"/>
        <v>CJS70072</v>
      </c>
      <c r="D781" t="str">
        <f>"5011380"</f>
        <v>5011380</v>
      </c>
      <c r="E781" t="s">
        <v>44</v>
      </c>
      <c r="F781">
        <v>80</v>
      </c>
      <c r="G781">
        <v>16</v>
      </c>
      <c r="H781">
        <v>96</v>
      </c>
    </row>
    <row r="782" spans="1:8" hidden="1" x14ac:dyDescent="0.35">
      <c r="A782">
        <v>14000</v>
      </c>
      <c r="B782" t="str">
        <f t="shared" si="53"/>
        <v>09035</v>
      </c>
      <c r="C782" t="str">
        <f t="shared" si="55"/>
        <v>CJS70072</v>
      </c>
      <c r="D782" t="str">
        <f>"5012170"</f>
        <v>5012170</v>
      </c>
      <c r="E782" t="s">
        <v>54</v>
      </c>
      <c r="F782">
        <v>56.25</v>
      </c>
      <c r="G782">
        <v>11.25</v>
      </c>
      <c r="H782">
        <v>67.5</v>
      </c>
    </row>
    <row r="783" spans="1:8" hidden="1" x14ac:dyDescent="0.35">
      <c r="A783">
        <v>14000</v>
      </c>
      <c r="B783" t="str">
        <f t="shared" si="53"/>
        <v>09035</v>
      </c>
      <c r="C783" t="str">
        <f t="shared" si="55"/>
        <v>CJS70072</v>
      </c>
      <c r="D783" t="str">
        <f>"5014510"</f>
        <v>5014510</v>
      </c>
      <c r="E783" t="s">
        <v>86</v>
      </c>
      <c r="F783">
        <v>805183.41</v>
      </c>
      <c r="G783">
        <v>281351.23</v>
      </c>
      <c r="H783">
        <v>1086534.6399999999</v>
      </c>
    </row>
    <row r="784" spans="1:8" hidden="1" x14ac:dyDescent="0.35">
      <c r="A784">
        <v>14000</v>
      </c>
      <c r="B784" t="str">
        <f t="shared" si="53"/>
        <v>09035</v>
      </c>
      <c r="C784" t="str">
        <f>"CJS70074"</f>
        <v>CJS70074</v>
      </c>
      <c r="D784" t="str">
        <f>"101010"</f>
        <v>101010</v>
      </c>
      <c r="E784" t="s">
        <v>27</v>
      </c>
      <c r="F784">
        <v>0</v>
      </c>
      <c r="G784">
        <v>0</v>
      </c>
      <c r="H784">
        <v>0</v>
      </c>
    </row>
    <row r="785" spans="1:8" hidden="1" x14ac:dyDescent="0.35">
      <c r="A785">
        <v>14000</v>
      </c>
      <c r="B785" t="str">
        <f t="shared" si="53"/>
        <v>09035</v>
      </c>
      <c r="C785" t="str">
        <f>"CJS70074"</f>
        <v>CJS70074</v>
      </c>
      <c r="D785" t="str">
        <f>"308000"</f>
        <v>308000</v>
      </c>
      <c r="E785" t="s">
        <v>91</v>
      </c>
      <c r="F785">
        <v>0</v>
      </c>
      <c r="G785">
        <v>0</v>
      </c>
      <c r="H785">
        <v>0</v>
      </c>
    </row>
    <row r="786" spans="1:8" hidden="1" x14ac:dyDescent="0.35">
      <c r="A786">
        <v>14000</v>
      </c>
      <c r="B786" t="str">
        <f t="shared" si="53"/>
        <v>09035</v>
      </c>
      <c r="C786" t="str">
        <f>"CJS7650105"</f>
        <v>CJS7650105</v>
      </c>
      <c r="D786" t="str">
        <f>"101010"</f>
        <v>101010</v>
      </c>
      <c r="E786" t="s">
        <v>27</v>
      </c>
      <c r="F786">
        <v>0</v>
      </c>
      <c r="G786">
        <v>0</v>
      </c>
      <c r="H786">
        <v>0</v>
      </c>
    </row>
    <row r="787" spans="1:8" hidden="1" x14ac:dyDescent="0.35">
      <c r="A787">
        <v>14000</v>
      </c>
      <c r="B787" t="str">
        <f t="shared" ref="B787:B808" si="56">"09120"</f>
        <v>09120</v>
      </c>
      <c r="C787" t="str">
        <f>"0000000000"</f>
        <v>0000000000</v>
      </c>
      <c r="D787" t="str">
        <f>"101010"</f>
        <v>101010</v>
      </c>
      <c r="E787" t="s">
        <v>27</v>
      </c>
      <c r="F787">
        <v>4201783.99</v>
      </c>
      <c r="G787">
        <v>24569.29</v>
      </c>
      <c r="H787">
        <v>4226353.28</v>
      </c>
    </row>
    <row r="788" spans="1:8" hidden="1" x14ac:dyDescent="0.35">
      <c r="A788">
        <v>14000</v>
      </c>
      <c r="B788" t="str">
        <f t="shared" si="56"/>
        <v>09120</v>
      </c>
      <c r="C788" t="str">
        <f>"0000000000"</f>
        <v>0000000000</v>
      </c>
      <c r="D788" t="str">
        <f>"308000"</f>
        <v>308000</v>
      </c>
      <c r="E788" t="s">
        <v>91</v>
      </c>
      <c r="F788">
        <v>-3962580.38</v>
      </c>
      <c r="G788">
        <v>0</v>
      </c>
      <c r="H788">
        <v>-3962580.38</v>
      </c>
    </row>
    <row r="789" spans="1:8" hidden="1" x14ac:dyDescent="0.35">
      <c r="A789">
        <v>14000</v>
      </c>
      <c r="B789" t="str">
        <f t="shared" si="56"/>
        <v>09120</v>
      </c>
      <c r="C789" t="str">
        <f>"0000000000"</f>
        <v>0000000000</v>
      </c>
      <c r="D789" t="str">
        <f>"4008195"</f>
        <v>4008195</v>
      </c>
      <c r="E789" t="s">
        <v>109</v>
      </c>
      <c r="F789">
        <v>-239203.61</v>
      </c>
      <c r="G789">
        <v>-24569.29</v>
      </c>
      <c r="H789">
        <v>-263772.90000000002</v>
      </c>
    </row>
    <row r="790" spans="1:8" hidden="1" x14ac:dyDescent="0.35">
      <c r="A790">
        <v>14000</v>
      </c>
      <c r="B790" t="str">
        <f t="shared" si="56"/>
        <v>09120</v>
      </c>
      <c r="C790" t="str">
        <f>"CJS41000"</f>
        <v>CJS41000</v>
      </c>
      <c r="D790" t="str">
        <f>"101010"</f>
        <v>101010</v>
      </c>
      <c r="E790" t="s">
        <v>27</v>
      </c>
      <c r="F790">
        <v>0</v>
      </c>
      <c r="G790">
        <v>0</v>
      </c>
      <c r="H790">
        <v>0</v>
      </c>
    </row>
    <row r="791" spans="1:8" hidden="1" x14ac:dyDescent="0.35">
      <c r="A791">
        <v>14000</v>
      </c>
      <c r="B791" t="str">
        <f t="shared" si="56"/>
        <v>09120</v>
      </c>
      <c r="C791" t="str">
        <f>"CJS56502"</f>
        <v>CJS56502</v>
      </c>
      <c r="D791" t="str">
        <f>"101010"</f>
        <v>101010</v>
      </c>
      <c r="E791" t="s">
        <v>27</v>
      </c>
      <c r="F791">
        <v>0</v>
      </c>
      <c r="G791">
        <v>0</v>
      </c>
      <c r="H791">
        <v>0</v>
      </c>
    </row>
    <row r="792" spans="1:8" hidden="1" x14ac:dyDescent="0.35">
      <c r="A792">
        <v>14000</v>
      </c>
      <c r="B792" t="str">
        <f t="shared" si="56"/>
        <v>09120</v>
      </c>
      <c r="C792" t="str">
        <f t="shared" ref="C792:C801" si="57">"CJS99006"</f>
        <v>CJS99006</v>
      </c>
      <c r="D792" t="str">
        <f>"101010"</f>
        <v>101010</v>
      </c>
      <c r="E792" t="s">
        <v>27</v>
      </c>
      <c r="F792">
        <v>1106.44</v>
      </c>
      <c r="G792">
        <v>0</v>
      </c>
      <c r="H792">
        <v>1106.44</v>
      </c>
    </row>
    <row r="793" spans="1:8" hidden="1" x14ac:dyDescent="0.35">
      <c r="A793">
        <v>14000</v>
      </c>
      <c r="B793" t="str">
        <f t="shared" si="56"/>
        <v>09120</v>
      </c>
      <c r="C793" t="str">
        <f t="shared" si="57"/>
        <v>CJS99006</v>
      </c>
      <c r="D793" t="str">
        <f>"308000"</f>
        <v>308000</v>
      </c>
      <c r="E793" t="s">
        <v>91</v>
      </c>
      <c r="F793">
        <v>-1301.82</v>
      </c>
      <c r="G793">
        <v>0</v>
      </c>
      <c r="H793">
        <v>-1301.82</v>
      </c>
    </row>
    <row r="794" spans="1:8" hidden="1" x14ac:dyDescent="0.35">
      <c r="A794">
        <v>14000</v>
      </c>
      <c r="B794" t="str">
        <f t="shared" si="56"/>
        <v>09120</v>
      </c>
      <c r="C794" t="str">
        <f t="shared" si="57"/>
        <v>CJS99006</v>
      </c>
      <c r="D794" t="str">
        <f>"5011110"</f>
        <v>5011110</v>
      </c>
      <c r="E794" t="s">
        <v>34</v>
      </c>
      <c r="F794">
        <v>17.670000000000002</v>
      </c>
      <c r="G794">
        <v>0</v>
      </c>
      <c r="H794">
        <v>17.670000000000002</v>
      </c>
    </row>
    <row r="795" spans="1:8" hidden="1" x14ac:dyDescent="0.35">
      <c r="A795">
        <v>14000</v>
      </c>
      <c r="B795" t="str">
        <f t="shared" si="56"/>
        <v>09120</v>
      </c>
      <c r="C795" t="str">
        <f t="shared" si="57"/>
        <v>CJS99006</v>
      </c>
      <c r="D795" t="str">
        <f>"5011120"</f>
        <v>5011120</v>
      </c>
      <c r="E795" t="s">
        <v>35</v>
      </c>
      <c r="F795">
        <v>9.41</v>
      </c>
      <c r="G795">
        <v>0</v>
      </c>
      <c r="H795">
        <v>9.41</v>
      </c>
    </row>
    <row r="796" spans="1:8" hidden="1" x14ac:dyDescent="0.35">
      <c r="A796">
        <v>14000</v>
      </c>
      <c r="B796" t="str">
        <f t="shared" si="56"/>
        <v>09120</v>
      </c>
      <c r="C796" t="str">
        <f t="shared" si="57"/>
        <v>CJS99006</v>
      </c>
      <c r="D796" t="str">
        <f>"5011140"</f>
        <v>5011140</v>
      </c>
      <c r="E796" t="s">
        <v>36</v>
      </c>
      <c r="F796">
        <v>1.76</v>
      </c>
      <c r="G796">
        <v>0</v>
      </c>
      <c r="H796">
        <v>1.76</v>
      </c>
    </row>
    <row r="797" spans="1:8" hidden="1" x14ac:dyDescent="0.35">
      <c r="A797">
        <v>14000</v>
      </c>
      <c r="B797" t="str">
        <f t="shared" si="56"/>
        <v>09120</v>
      </c>
      <c r="C797" t="str">
        <f t="shared" si="57"/>
        <v>CJS99006</v>
      </c>
      <c r="D797" t="str">
        <f>"5011150"</f>
        <v>5011150</v>
      </c>
      <c r="E797" t="s">
        <v>37</v>
      </c>
      <c r="F797">
        <v>31.7</v>
      </c>
      <c r="G797">
        <v>0</v>
      </c>
      <c r="H797">
        <v>31.7</v>
      </c>
    </row>
    <row r="798" spans="1:8" hidden="1" x14ac:dyDescent="0.35">
      <c r="A798">
        <v>14000</v>
      </c>
      <c r="B798" t="str">
        <f t="shared" si="56"/>
        <v>09120</v>
      </c>
      <c r="C798" t="str">
        <f t="shared" si="57"/>
        <v>CJS99006</v>
      </c>
      <c r="D798" t="str">
        <f>"5011160"</f>
        <v>5011160</v>
      </c>
      <c r="E798" t="s">
        <v>38</v>
      </c>
      <c r="F798">
        <v>1.47</v>
      </c>
      <c r="G798">
        <v>0</v>
      </c>
      <c r="H798">
        <v>1.47</v>
      </c>
    </row>
    <row r="799" spans="1:8" hidden="1" x14ac:dyDescent="0.35">
      <c r="A799">
        <v>14000</v>
      </c>
      <c r="B799" t="str">
        <f t="shared" si="56"/>
        <v>09120</v>
      </c>
      <c r="C799" t="str">
        <f t="shared" si="57"/>
        <v>CJS99006</v>
      </c>
      <c r="D799" t="str">
        <f>"5011170"</f>
        <v>5011170</v>
      </c>
      <c r="E799" t="s">
        <v>39</v>
      </c>
      <c r="F799">
        <v>0.8</v>
      </c>
      <c r="G799">
        <v>0</v>
      </c>
      <c r="H799">
        <v>0.8</v>
      </c>
    </row>
    <row r="800" spans="1:8" hidden="1" x14ac:dyDescent="0.35">
      <c r="A800">
        <v>14000</v>
      </c>
      <c r="B800" t="str">
        <f t="shared" si="56"/>
        <v>09120</v>
      </c>
      <c r="C800" t="str">
        <f t="shared" si="57"/>
        <v>CJS99006</v>
      </c>
      <c r="D800" t="str">
        <f>"5011230"</f>
        <v>5011230</v>
      </c>
      <c r="E800" t="s">
        <v>42</v>
      </c>
      <c r="F800">
        <v>131.25</v>
      </c>
      <c r="G800">
        <v>0</v>
      </c>
      <c r="H800">
        <v>131.25</v>
      </c>
    </row>
    <row r="801" spans="1:8" hidden="1" x14ac:dyDescent="0.35">
      <c r="A801">
        <v>14000</v>
      </c>
      <c r="B801" t="str">
        <f t="shared" si="56"/>
        <v>09120</v>
      </c>
      <c r="C801" t="str">
        <f t="shared" si="57"/>
        <v>CJS99006</v>
      </c>
      <c r="D801" t="str">
        <f>"5011660"</f>
        <v>5011660</v>
      </c>
      <c r="E801" t="s">
        <v>48</v>
      </c>
      <c r="F801">
        <v>1.32</v>
      </c>
      <c r="G801">
        <v>0</v>
      </c>
      <c r="H801">
        <v>1.32</v>
      </c>
    </row>
    <row r="802" spans="1:8" hidden="1" x14ac:dyDescent="0.35">
      <c r="A802">
        <v>14000</v>
      </c>
      <c r="B802" t="str">
        <f t="shared" si="56"/>
        <v>09120</v>
      </c>
      <c r="C802" t="str">
        <f t="shared" ref="C802:C807" si="58">"CJS99007"</f>
        <v>CJS99007</v>
      </c>
      <c r="D802" t="str">
        <f>"101010"</f>
        <v>101010</v>
      </c>
      <c r="E802" t="s">
        <v>27</v>
      </c>
      <c r="F802">
        <v>-3790269.45</v>
      </c>
      <c r="G802">
        <v>-79947.08</v>
      </c>
      <c r="H802">
        <v>-3870216.53</v>
      </c>
    </row>
    <row r="803" spans="1:8" hidden="1" x14ac:dyDescent="0.35">
      <c r="A803">
        <v>14000</v>
      </c>
      <c r="B803" t="str">
        <f t="shared" si="56"/>
        <v>09120</v>
      </c>
      <c r="C803" t="str">
        <f t="shared" si="58"/>
        <v>CJS99007</v>
      </c>
      <c r="D803" t="str">
        <f>"205025"</f>
        <v>205025</v>
      </c>
      <c r="E803" t="s">
        <v>29</v>
      </c>
      <c r="F803">
        <v>0</v>
      </c>
      <c r="G803">
        <v>0</v>
      </c>
      <c r="H803">
        <v>0</v>
      </c>
    </row>
    <row r="804" spans="1:8" hidden="1" x14ac:dyDescent="0.35">
      <c r="A804">
        <v>14000</v>
      </c>
      <c r="B804" t="str">
        <f t="shared" si="56"/>
        <v>09120</v>
      </c>
      <c r="C804" t="str">
        <f t="shared" si="58"/>
        <v>CJS99007</v>
      </c>
      <c r="D804" t="str">
        <f>"308000"</f>
        <v>308000</v>
      </c>
      <c r="E804" t="s">
        <v>91</v>
      </c>
      <c r="F804">
        <v>3523574.46</v>
      </c>
      <c r="G804">
        <v>0</v>
      </c>
      <c r="H804">
        <v>3523574.46</v>
      </c>
    </row>
    <row r="805" spans="1:8" hidden="1" x14ac:dyDescent="0.35">
      <c r="A805">
        <v>14000</v>
      </c>
      <c r="B805" t="str">
        <f t="shared" si="56"/>
        <v>09120</v>
      </c>
      <c r="C805" t="str">
        <f t="shared" si="58"/>
        <v>CJS99007</v>
      </c>
      <c r="D805" t="str">
        <f>"5014510"</f>
        <v>5014510</v>
      </c>
      <c r="E805" t="s">
        <v>86</v>
      </c>
      <c r="F805">
        <v>163522.43</v>
      </c>
      <c r="G805">
        <v>37879.870000000003</v>
      </c>
      <c r="H805">
        <v>201402.3</v>
      </c>
    </row>
    <row r="806" spans="1:8" hidden="1" x14ac:dyDescent="0.35">
      <c r="A806">
        <v>14000</v>
      </c>
      <c r="B806" t="str">
        <f t="shared" si="56"/>
        <v>09120</v>
      </c>
      <c r="C806" t="str">
        <f t="shared" si="58"/>
        <v>CJS99007</v>
      </c>
      <c r="D806" t="str">
        <f>"5014520"</f>
        <v>5014520</v>
      </c>
      <c r="E806" t="s">
        <v>85</v>
      </c>
      <c r="F806">
        <v>103172.56</v>
      </c>
      <c r="G806">
        <v>26409.91</v>
      </c>
      <c r="H806">
        <v>129582.47</v>
      </c>
    </row>
    <row r="807" spans="1:8" hidden="1" x14ac:dyDescent="0.35">
      <c r="A807">
        <v>14000</v>
      </c>
      <c r="B807" t="str">
        <f t="shared" si="56"/>
        <v>09120</v>
      </c>
      <c r="C807" t="str">
        <f t="shared" si="58"/>
        <v>CJS99007</v>
      </c>
      <c r="D807" t="str">
        <f>"609930"</f>
        <v>609930</v>
      </c>
      <c r="E807" t="s">
        <v>106</v>
      </c>
      <c r="F807">
        <v>0</v>
      </c>
      <c r="G807">
        <v>15657.3</v>
      </c>
      <c r="H807">
        <v>15657.3</v>
      </c>
    </row>
    <row r="808" spans="1:8" hidden="1" x14ac:dyDescent="0.35">
      <c r="A808">
        <v>14000</v>
      </c>
      <c r="B808" t="str">
        <f t="shared" si="56"/>
        <v>09120</v>
      </c>
      <c r="C808" t="str">
        <f>"CJS99008"</f>
        <v>CJS99008</v>
      </c>
      <c r="D808" t="str">
        <f>"101010"</f>
        <v>101010</v>
      </c>
      <c r="E808" t="s">
        <v>27</v>
      </c>
      <c r="F808">
        <v>0</v>
      </c>
      <c r="G808">
        <v>0</v>
      </c>
      <c r="H808">
        <v>0</v>
      </c>
    </row>
    <row r="809" spans="1:8" hidden="1" x14ac:dyDescent="0.35">
      <c r="A809">
        <v>14000</v>
      </c>
      <c r="B809" t="str">
        <f t="shared" ref="B809:B849" si="59">"09300"</f>
        <v>09300</v>
      </c>
      <c r="C809" t="str">
        <f>"0000000000"</f>
        <v>0000000000</v>
      </c>
      <c r="D809" t="str">
        <f>"101010"</f>
        <v>101010</v>
      </c>
      <c r="E809" t="s">
        <v>27</v>
      </c>
      <c r="F809">
        <v>3345.46</v>
      </c>
      <c r="G809">
        <v>0</v>
      </c>
      <c r="H809">
        <v>3345.46</v>
      </c>
    </row>
    <row r="810" spans="1:8" hidden="1" x14ac:dyDescent="0.35">
      <c r="A810">
        <v>14000</v>
      </c>
      <c r="B810" t="str">
        <f t="shared" si="59"/>
        <v>09300</v>
      </c>
      <c r="C810" t="str">
        <f>"0000000000"</f>
        <v>0000000000</v>
      </c>
      <c r="D810" t="str">
        <f>"308000"</f>
        <v>308000</v>
      </c>
      <c r="E810" t="s">
        <v>91</v>
      </c>
      <c r="F810">
        <v>-3345.46</v>
      </c>
      <c r="G810">
        <v>0</v>
      </c>
      <c r="H810">
        <v>-3345.46</v>
      </c>
    </row>
    <row r="811" spans="1:8" hidden="1" x14ac:dyDescent="0.35">
      <c r="A811">
        <v>14000</v>
      </c>
      <c r="B811" t="str">
        <f t="shared" si="59"/>
        <v>09300</v>
      </c>
      <c r="C811" t="str">
        <f>"CJS5601701"</f>
        <v>CJS5601701</v>
      </c>
      <c r="D811" t="str">
        <f t="shared" ref="D811:D820" si="60">"101010"</f>
        <v>101010</v>
      </c>
      <c r="E811" t="s">
        <v>27</v>
      </c>
      <c r="F811">
        <v>0</v>
      </c>
      <c r="G811">
        <v>0</v>
      </c>
      <c r="H811">
        <v>0</v>
      </c>
    </row>
    <row r="812" spans="1:8" hidden="1" x14ac:dyDescent="0.35">
      <c r="A812">
        <v>14000</v>
      </c>
      <c r="B812" t="str">
        <f t="shared" si="59"/>
        <v>09300</v>
      </c>
      <c r="C812" t="str">
        <f>"CJS62590"</f>
        <v>CJS62590</v>
      </c>
      <c r="D812" t="str">
        <f t="shared" si="60"/>
        <v>101010</v>
      </c>
      <c r="E812" t="s">
        <v>27</v>
      </c>
      <c r="F812">
        <v>0</v>
      </c>
      <c r="G812">
        <v>0</v>
      </c>
      <c r="H812">
        <v>0</v>
      </c>
    </row>
    <row r="813" spans="1:8" hidden="1" x14ac:dyDescent="0.35">
      <c r="A813">
        <v>14000</v>
      </c>
      <c r="B813" t="str">
        <f t="shared" si="59"/>
        <v>09300</v>
      </c>
      <c r="C813" t="str">
        <f>"CJS67010"</f>
        <v>CJS67010</v>
      </c>
      <c r="D813" t="str">
        <f t="shared" si="60"/>
        <v>101010</v>
      </c>
      <c r="E813" t="s">
        <v>27</v>
      </c>
      <c r="F813">
        <v>0</v>
      </c>
      <c r="G813">
        <v>0</v>
      </c>
      <c r="H813">
        <v>0</v>
      </c>
    </row>
    <row r="814" spans="1:8" hidden="1" x14ac:dyDescent="0.35">
      <c r="A814">
        <v>14000</v>
      </c>
      <c r="B814" t="str">
        <f t="shared" si="59"/>
        <v>09300</v>
      </c>
      <c r="C814" t="str">
        <f>"CJS67030"</f>
        <v>CJS67030</v>
      </c>
      <c r="D814" t="str">
        <f t="shared" si="60"/>
        <v>101010</v>
      </c>
      <c r="E814" t="s">
        <v>27</v>
      </c>
      <c r="F814">
        <v>0</v>
      </c>
      <c r="G814">
        <v>0</v>
      </c>
      <c r="H814">
        <v>0</v>
      </c>
    </row>
    <row r="815" spans="1:8" hidden="1" x14ac:dyDescent="0.35">
      <c r="A815">
        <v>14000</v>
      </c>
      <c r="B815" t="str">
        <f t="shared" si="59"/>
        <v>09300</v>
      </c>
      <c r="C815" t="str">
        <f>"CJS70071"</f>
        <v>CJS70071</v>
      </c>
      <c r="D815" t="str">
        <f t="shared" si="60"/>
        <v>101010</v>
      </c>
      <c r="E815" t="s">
        <v>27</v>
      </c>
      <c r="F815">
        <v>0</v>
      </c>
      <c r="G815">
        <v>0</v>
      </c>
      <c r="H815">
        <v>0</v>
      </c>
    </row>
    <row r="816" spans="1:8" hidden="1" x14ac:dyDescent="0.35">
      <c r="A816">
        <v>14000</v>
      </c>
      <c r="B816" t="str">
        <f t="shared" si="59"/>
        <v>09300</v>
      </c>
      <c r="C816" t="str">
        <f>"CJS70074"</f>
        <v>CJS70074</v>
      </c>
      <c r="D816" t="str">
        <f t="shared" si="60"/>
        <v>101010</v>
      </c>
      <c r="E816" t="s">
        <v>27</v>
      </c>
      <c r="F816">
        <v>0</v>
      </c>
      <c r="G816">
        <v>0</v>
      </c>
      <c r="H816">
        <v>0</v>
      </c>
    </row>
    <row r="817" spans="1:8" hidden="1" x14ac:dyDescent="0.35">
      <c r="A817">
        <v>14000</v>
      </c>
      <c r="B817" t="str">
        <f t="shared" si="59"/>
        <v>09300</v>
      </c>
      <c r="C817" t="str">
        <f>"CJS71007"</f>
        <v>CJS71007</v>
      </c>
      <c r="D817" t="str">
        <f t="shared" si="60"/>
        <v>101010</v>
      </c>
      <c r="E817" t="s">
        <v>27</v>
      </c>
      <c r="F817">
        <v>0</v>
      </c>
      <c r="G817">
        <v>0</v>
      </c>
      <c r="H817">
        <v>0</v>
      </c>
    </row>
    <row r="818" spans="1:8" hidden="1" x14ac:dyDescent="0.35">
      <c r="A818">
        <v>14000</v>
      </c>
      <c r="B818" t="str">
        <f t="shared" si="59"/>
        <v>09300</v>
      </c>
      <c r="C818" t="str">
        <f>"CJS7601601"</f>
        <v>CJS7601601</v>
      </c>
      <c r="D818" t="str">
        <f t="shared" si="60"/>
        <v>101010</v>
      </c>
      <c r="E818" t="s">
        <v>27</v>
      </c>
      <c r="F818">
        <v>0</v>
      </c>
      <c r="G818">
        <v>0</v>
      </c>
      <c r="H818">
        <v>0</v>
      </c>
    </row>
    <row r="819" spans="1:8" hidden="1" x14ac:dyDescent="0.35">
      <c r="A819">
        <v>14000</v>
      </c>
      <c r="B819" t="str">
        <f t="shared" si="59"/>
        <v>09300</v>
      </c>
      <c r="C819" t="str">
        <f>"CJS86015"</f>
        <v>CJS86015</v>
      </c>
      <c r="D819" t="str">
        <f t="shared" si="60"/>
        <v>101010</v>
      </c>
      <c r="E819" t="s">
        <v>27</v>
      </c>
      <c r="F819">
        <v>0</v>
      </c>
      <c r="G819">
        <v>0</v>
      </c>
      <c r="H819">
        <v>0</v>
      </c>
    </row>
    <row r="820" spans="1:8" hidden="1" x14ac:dyDescent="0.35">
      <c r="A820">
        <v>14000</v>
      </c>
      <c r="B820" t="str">
        <f t="shared" si="59"/>
        <v>09300</v>
      </c>
      <c r="C820" t="str">
        <f>"CJS99000"</f>
        <v>CJS99000</v>
      </c>
      <c r="D820" t="str">
        <f t="shared" si="60"/>
        <v>101010</v>
      </c>
      <c r="E820" t="s">
        <v>27</v>
      </c>
      <c r="F820">
        <v>0</v>
      </c>
      <c r="G820">
        <v>0</v>
      </c>
      <c r="H820">
        <v>0</v>
      </c>
    </row>
    <row r="821" spans="1:8" hidden="1" x14ac:dyDescent="0.35">
      <c r="A821">
        <v>14000</v>
      </c>
      <c r="B821" t="str">
        <f t="shared" si="59"/>
        <v>09300</v>
      </c>
      <c r="C821" t="str">
        <f>"CJS99000"</f>
        <v>CJS99000</v>
      </c>
      <c r="D821" t="str">
        <f>"308000"</f>
        <v>308000</v>
      </c>
      <c r="E821" t="s">
        <v>91</v>
      </c>
      <c r="F821">
        <v>0</v>
      </c>
      <c r="G821">
        <v>0</v>
      </c>
      <c r="H821">
        <v>0</v>
      </c>
    </row>
    <row r="822" spans="1:8" hidden="1" x14ac:dyDescent="0.35">
      <c r="A822">
        <v>14000</v>
      </c>
      <c r="B822" t="str">
        <f t="shared" si="59"/>
        <v>09300</v>
      </c>
      <c r="C822" t="str">
        <f t="shared" ref="C822:C839" si="61">"CJS99001"</f>
        <v>CJS99001</v>
      </c>
      <c r="D822" t="str">
        <f>"101010"</f>
        <v>101010</v>
      </c>
      <c r="E822" t="s">
        <v>27</v>
      </c>
      <c r="F822">
        <v>6769112.4900000002</v>
      </c>
      <c r="G822">
        <v>-4649.3999999999996</v>
      </c>
      <c r="H822">
        <v>6764463.0899999999</v>
      </c>
    </row>
    <row r="823" spans="1:8" hidden="1" x14ac:dyDescent="0.35">
      <c r="A823">
        <v>14000</v>
      </c>
      <c r="B823" t="str">
        <f t="shared" si="59"/>
        <v>09300</v>
      </c>
      <c r="C823" t="str">
        <f t="shared" si="61"/>
        <v>CJS99001</v>
      </c>
      <c r="D823" t="str">
        <f>"205025"</f>
        <v>205025</v>
      </c>
      <c r="E823" t="s">
        <v>29</v>
      </c>
      <c r="F823">
        <v>0</v>
      </c>
      <c r="G823">
        <v>0</v>
      </c>
      <c r="H823">
        <v>0</v>
      </c>
    </row>
    <row r="824" spans="1:8" hidden="1" x14ac:dyDescent="0.35">
      <c r="A824">
        <v>14000</v>
      </c>
      <c r="B824" t="str">
        <f t="shared" si="59"/>
        <v>09300</v>
      </c>
      <c r="C824" t="str">
        <f t="shared" si="61"/>
        <v>CJS99001</v>
      </c>
      <c r="D824" t="str">
        <f>"308000"</f>
        <v>308000</v>
      </c>
      <c r="E824" t="s">
        <v>91</v>
      </c>
      <c r="F824">
        <v>-7275424.04</v>
      </c>
      <c r="G824">
        <v>0</v>
      </c>
      <c r="H824">
        <v>-7275424.04</v>
      </c>
    </row>
    <row r="825" spans="1:8" hidden="1" x14ac:dyDescent="0.35">
      <c r="A825">
        <v>14000</v>
      </c>
      <c r="B825" t="str">
        <f t="shared" si="59"/>
        <v>09300</v>
      </c>
      <c r="C825" t="str">
        <f t="shared" si="61"/>
        <v>CJS99001</v>
      </c>
      <c r="D825" t="str">
        <f>"4008146"</f>
        <v>4008146</v>
      </c>
      <c r="E825" t="s">
        <v>110</v>
      </c>
      <c r="F825">
        <v>-343310.9</v>
      </c>
      <c r="G825">
        <v>-37993.22</v>
      </c>
      <c r="H825">
        <v>-381304.12</v>
      </c>
    </row>
    <row r="826" spans="1:8" hidden="1" x14ac:dyDescent="0.35">
      <c r="A826">
        <v>14000</v>
      </c>
      <c r="B826" t="str">
        <f t="shared" si="59"/>
        <v>09300</v>
      </c>
      <c r="C826" t="str">
        <f t="shared" si="61"/>
        <v>CJS99001</v>
      </c>
      <c r="D826" t="str">
        <f>"5011110"</f>
        <v>5011110</v>
      </c>
      <c r="E826" t="s">
        <v>34</v>
      </c>
      <c r="F826">
        <v>1990.92</v>
      </c>
      <c r="G826">
        <v>0</v>
      </c>
      <c r="H826">
        <v>1990.92</v>
      </c>
    </row>
    <row r="827" spans="1:8" hidden="1" x14ac:dyDescent="0.35">
      <c r="A827">
        <v>14000</v>
      </c>
      <c r="B827" t="str">
        <f t="shared" si="59"/>
        <v>09300</v>
      </c>
      <c r="C827" t="str">
        <f t="shared" si="61"/>
        <v>CJS99001</v>
      </c>
      <c r="D827" t="str">
        <f>"5011120"</f>
        <v>5011120</v>
      </c>
      <c r="E827" t="s">
        <v>35</v>
      </c>
      <c r="F827">
        <v>1029.96</v>
      </c>
      <c r="G827">
        <v>0</v>
      </c>
      <c r="H827">
        <v>1029.96</v>
      </c>
    </row>
    <row r="828" spans="1:8" hidden="1" x14ac:dyDescent="0.35">
      <c r="A828">
        <v>14000</v>
      </c>
      <c r="B828" t="str">
        <f t="shared" si="59"/>
        <v>09300</v>
      </c>
      <c r="C828" t="str">
        <f t="shared" si="61"/>
        <v>CJS99001</v>
      </c>
      <c r="D828" t="str">
        <f>"5011140"</f>
        <v>5011140</v>
      </c>
      <c r="E828" t="s">
        <v>36</v>
      </c>
      <c r="F828">
        <v>190.78</v>
      </c>
      <c r="G828">
        <v>0</v>
      </c>
      <c r="H828">
        <v>190.78</v>
      </c>
    </row>
    <row r="829" spans="1:8" hidden="1" x14ac:dyDescent="0.35">
      <c r="A829">
        <v>14000</v>
      </c>
      <c r="B829" t="str">
        <f t="shared" si="59"/>
        <v>09300</v>
      </c>
      <c r="C829" t="str">
        <f t="shared" si="61"/>
        <v>CJS99001</v>
      </c>
      <c r="D829" t="str">
        <f>"5011150"</f>
        <v>5011150</v>
      </c>
      <c r="E829" t="s">
        <v>37</v>
      </c>
      <c r="F829">
        <v>3508.05</v>
      </c>
      <c r="G829">
        <v>0</v>
      </c>
      <c r="H829">
        <v>3508.05</v>
      </c>
    </row>
    <row r="830" spans="1:8" hidden="1" x14ac:dyDescent="0.35">
      <c r="A830">
        <v>14000</v>
      </c>
      <c r="B830" t="str">
        <f t="shared" si="59"/>
        <v>09300</v>
      </c>
      <c r="C830" t="str">
        <f t="shared" si="61"/>
        <v>CJS99001</v>
      </c>
      <c r="D830" t="str">
        <f>"5011160"</f>
        <v>5011160</v>
      </c>
      <c r="E830" t="s">
        <v>38</v>
      </c>
      <c r="F830">
        <v>159.41999999999999</v>
      </c>
      <c r="G830">
        <v>0</v>
      </c>
      <c r="H830">
        <v>159.41999999999999</v>
      </c>
    </row>
    <row r="831" spans="1:8" hidden="1" x14ac:dyDescent="0.35">
      <c r="A831">
        <v>14000</v>
      </c>
      <c r="B831" t="str">
        <f t="shared" si="59"/>
        <v>09300</v>
      </c>
      <c r="C831" t="str">
        <f t="shared" si="61"/>
        <v>CJS99001</v>
      </c>
      <c r="D831" t="str">
        <f>"5011170"</f>
        <v>5011170</v>
      </c>
      <c r="E831" t="s">
        <v>39</v>
      </c>
      <c r="F831">
        <v>86.81</v>
      </c>
      <c r="G831">
        <v>0</v>
      </c>
      <c r="H831">
        <v>86.81</v>
      </c>
    </row>
    <row r="832" spans="1:8" hidden="1" x14ac:dyDescent="0.35">
      <c r="A832">
        <v>14000</v>
      </c>
      <c r="B832" t="str">
        <f t="shared" si="59"/>
        <v>09300</v>
      </c>
      <c r="C832" t="str">
        <f t="shared" si="61"/>
        <v>CJS99001</v>
      </c>
      <c r="D832" t="str">
        <f>"5011230"</f>
        <v>5011230</v>
      </c>
      <c r="E832" t="s">
        <v>42</v>
      </c>
      <c r="F832">
        <v>14441.62</v>
      </c>
      <c r="G832">
        <v>0</v>
      </c>
      <c r="H832">
        <v>14441.62</v>
      </c>
    </row>
    <row r="833" spans="1:8" hidden="1" x14ac:dyDescent="0.35">
      <c r="A833">
        <v>14000</v>
      </c>
      <c r="B833" t="str">
        <f t="shared" si="59"/>
        <v>09300</v>
      </c>
      <c r="C833" t="str">
        <f t="shared" si="61"/>
        <v>CJS99001</v>
      </c>
      <c r="D833" t="str">
        <f>"5011380"</f>
        <v>5011380</v>
      </c>
      <c r="E833" t="s">
        <v>44</v>
      </c>
      <c r="F833">
        <v>64.86</v>
      </c>
      <c r="G833">
        <v>0</v>
      </c>
      <c r="H833">
        <v>64.86</v>
      </c>
    </row>
    <row r="834" spans="1:8" hidden="1" x14ac:dyDescent="0.35">
      <c r="A834">
        <v>14000</v>
      </c>
      <c r="B834" t="str">
        <f t="shared" si="59"/>
        <v>09300</v>
      </c>
      <c r="C834" t="str">
        <f t="shared" si="61"/>
        <v>CJS99001</v>
      </c>
      <c r="D834" t="str">
        <f>"5011660"</f>
        <v>5011660</v>
      </c>
      <c r="E834" t="s">
        <v>48</v>
      </c>
      <c r="F834">
        <v>67.319999999999993</v>
      </c>
      <c r="G834">
        <v>0</v>
      </c>
      <c r="H834">
        <v>67.319999999999993</v>
      </c>
    </row>
    <row r="835" spans="1:8" hidden="1" x14ac:dyDescent="0.35">
      <c r="A835">
        <v>14000</v>
      </c>
      <c r="B835" t="str">
        <f t="shared" si="59"/>
        <v>09300</v>
      </c>
      <c r="C835" t="str">
        <f t="shared" si="61"/>
        <v>CJS99001</v>
      </c>
      <c r="D835" t="str">
        <f>"5012110"</f>
        <v>5012110</v>
      </c>
      <c r="E835" t="s">
        <v>49</v>
      </c>
      <c r="F835">
        <v>23.42</v>
      </c>
      <c r="G835">
        <v>0</v>
      </c>
      <c r="H835">
        <v>23.42</v>
      </c>
    </row>
    <row r="836" spans="1:8" hidden="1" x14ac:dyDescent="0.35">
      <c r="A836">
        <v>14000</v>
      </c>
      <c r="B836" t="str">
        <f t="shared" si="59"/>
        <v>09300</v>
      </c>
      <c r="C836" t="str">
        <f t="shared" si="61"/>
        <v>CJS99001</v>
      </c>
      <c r="D836" t="str">
        <f>"5012140"</f>
        <v>5012140</v>
      </c>
      <c r="E836" t="s">
        <v>51</v>
      </c>
      <c r="F836">
        <v>5.66</v>
      </c>
      <c r="G836">
        <v>0</v>
      </c>
      <c r="H836">
        <v>5.66</v>
      </c>
    </row>
    <row r="837" spans="1:8" hidden="1" x14ac:dyDescent="0.35">
      <c r="A837">
        <v>14000</v>
      </c>
      <c r="B837" t="str">
        <f t="shared" si="59"/>
        <v>09300</v>
      </c>
      <c r="C837" t="str">
        <f t="shared" si="61"/>
        <v>CJS99001</v>
      </c>
      <c r="D837" t="str">
        <f>"5012150"</f>
        <v>5012150</v>
      </c>
      <c r="E837" t="s">
        <v>52</v>
      </c>
      <c r="F837">
        <v>1736</v>
      </c>
      <c r="G837">
        <v>0</v>
      </c>
      <c r="H837">
        <v>1736</v>
      </c>
    </row>
    <row r="838" spans="1:8" hidden="1" x14ac:dyDescent="0.35">
      <c r="A838">
        <v>14000</v>
      </c>
      <c r="B838" t="str">
        <f t="shared" si="59"/>
        <v>09300</v>
      </c>
      <c r="C838" t="str">
        <f t="shared" si="61"/>
        <v>CJS99001</v>
      </c>
      <c r="D838" t="str">
        <f>"5014150"</f>
        <v>5014150</v>
      </c>
      <c r="E838" t="s">
        <v>111</v>
      </c>
      <c r="F838">
        <v>124.31</v>
      </c>
      <c r="G838">
        <v>0</v>
      </c>
      <c r="H838">
        <v>124.31</v>
      </c>
    </row>
    <row r="839" spans="1:8" hidden="1" x14ac:dyDescent="0.35">
      <c r="A839">
        <v>14000</v>
      </c>
      <c r="B839" t="str">
        <f t="shared" si="59"/>
        <v>09300</v>
      </c>
      <c r="C839" t="str">
        <f t="shared" si="61"/>
        <v>CJS99001</v>
      </c>
      <c r="D839" t="str">
        <f>"5014510"</f>
        <v>5014510</v>
      </c>
      <c r="E839" t="s">
        <v>86</v>
      </c>
      <c r="F839">
        <v>826193.32</v>
      </c>
      <c r="G839">
        <v>42642.62</v>
      </c>
      <c r="H839">
        <v>868835.94</v>
      </c>
    </row>
    <row r="840" spans="1:8" hidden="1" x14ac:dyDescent="0.35">
      <c r="A840">
        <v>14000</v>
      </c>
      <c r="B840" t="str">
        <f t="shared" si="59"/>
        <v>09300</v>
      </c>
      <c r="C840" t="str">
        <f>"CJS99002"</f>
        <v>CJS99002</v>
      </c>
      <c r="D840" t="str">
        <f>"101010"</f>
        <v>101010</v>
      </c>
      <c r="E840" t="s">
        <v>27</v>
      </c>
      <c r="F840">
        <v>0</v>
      </c>
      <c r="G840">
        <v>0</v>
      </c>
      <c r="H840">
        <v>0</v>
      </c>
    </row>
    <row r="841" spans="1:8" hidden="1" x14ac:dyDescent="0.35">
      <c r="A841">
        <v>14000</v>
      </c>
      <c r="B841" t="str">
        <f t="shared" si="59"/>
        <v>09300</v>
      </c>
      <c r="C841" t="str">
        <f>"CJS99002"</f>
        <v>CJS99002</v>
      </c>
      <c r="D841" t="str">
        <f>"308000"</f>
        <v>308000</v>
      </c>
      <c r="E841" t="s">
        <v>91</v>
      </c>
      <c r="F841">
        <v>0</v>
      </c>
      <c r="G841">
        <v>0</v>
      </c>
      <c r="H841">
        <v>0</v>
      </c>
    </row>
    <row r="842" spans="1:8" hidden="1" x14ac:dyDescent="0.35">
      <c r="A842">
        <v>14000</v>
      </c>
      <c r="B842" t="str">
        <f t="shared" si="59"/>
        <v>09300</v>
      </c>
      <c r="C842" t="str">
        <f>"CJS99003"</f>
        <v>CJS99003</v>
      </c>
      <c r="D842" t="str">
        <f>"101010"</f>
        <v>101010</v>
      </c>
      <c r="E842" t="s">
        <v>27</v>
      </c>
      <c r="F842">
        <v>0</v>
      </c>
      <c r="G842">
        <v>0</v>
      </c>
      <c r="H842">
        <v>0</v>
      </c>
    </row>
    <row r="843" spans="1:8" hidden="1" x14ac:dyDescent="0.35">
      <c r="A843">
        <v>14000</v>
      </c>
      <c r="B843" t="str">
        <f t="shared" si="59"/>
        <v>09300</v>
      </c>
      <c r="C843" t="str">
        <f>"CJS99003"</f>
        <v>CJS99003</v>
      </c>
      <c r="D843" t="str">
        <f>"308000"</f>
        <v>308000</v>
      </c>
      <c r="E843" t="s">
        <v>91</v>
      </c>
      <c r="F843">
        <v>0</v>
      </c>
      <c r="G843">
        <v>0</v>
      </c>
      <c r="H843">
        <v>0</v>
      </c>
    </row>
    <row r="844" spans="1:8" hidden="1" x14ac:dyDescent="0.35">
      <c r="A844">
        <v>14000</v>
      </c>
      <c r="B844" t="str">
        <f t="shared" si="59"/>
        <v>09300</v>
      </c>
      <c r="C844" t="str">
        <f>"CJS99006"</f>
        <v>CJS99006</v>
      </c>
      <c r="D844" t="str">
        <f>"101010"</f>
        <v>101010</v>
      </c>
      <c r="E844" t="s">
        <v>27</v>
      </c>
      <c r="F844">
        <v>0</v>
      </c>
      <c r="G844">
        <v>0</v>
      </c>
      <c r="H844">
        <v>0</v>
      </c>
    </row>
    <row r="845" spans="1:8" hidden="1" x14ac:dyDescent="0.35">
      <c r="A845">
        <v>14000</v>
      </c>
      <c r="B845" t="str">
        <f t="shared" si="59"/>
        <v>09300</v>
      </c>
      <c r="C845" t="str">
        <f>"CJS99007"</f>
        <v>CJS99007</v>
      </c>
      <c r="D845" t="str">
        <f>"101010"</f>
        <v>101010</v>
      </c>
      <c r="E845" t="s">
        <v>27</v>
      </c>
      <c r="F845">
        <v>0</v>
      </c>
      <c r="G845">
        <v>0</v>
      </c>
      <c r="H845">
        <v>0</v>
      </c>
    </row>
    <row r="846" spans="1:8" hidden="1" x14ac:dyDescent="0.35">
      <c r="A846">
        <v>14000</v>
      </c>
      <c r="B846" t="str">
        <f t="shared" si="59"/>
        <v>09300</v>
      </c>
      <c r="C846" t="str">
        <f>"CJS99017"</f>
        <v>CJS99017</v>
      </c>
      <c r="D846" t="str">
        <f>"101010"</f>
        <v>101010</v>
      </c>
      <c r="E846" t="s">
        <v>27</v>
      </c>
      <c r="F846">
        <v>0</v>
      </c>
      <c r="G846">
        <v>0</v>
      </c>
      <c r="H846">
        <v>0</v>
      </c>
    </row>
    <row r="847" spans="1:8" hidden="1" x14ac:dyDescent="0.35">
      <c r="A847">
        <v>14000</v>
      </c>
      <c r="B847" t="str">
        <f t="shared" si="59"/>
        <v>09300</v>
      </c>
      <c r="C847" t="str">
        <f>"CJS99017"</f>
        <v>CJS99017</v>
      </c>
      <c r="D847" t="str">
        <f>"308000"</f>
        <v>308000</v>
      </c>
      <c r="E847" t="s">
        <v>91</v>
      </c>
      <c r="F847">
        <v>0</v>
      </c>
      <c r="G847">
        <v>0</v>
      </c>
      <c r="H847">
        <v>0</v>
      </c>
    </row>
    <row r="848" spans="1:8" hidden="1" x14ac:dyDescent="0.35">
      <c r="A848">
        <v>14000</v>
      </c>
      <c r="B848" t="str">
        <f t="shared" si="59"/>
        <v>09300</v>
      </c>
      <c r="C848" t="str">
        <f>"CJS99018"</f>
        <v>CJS99018</v>
      </c>
      <c r="D848" t="str">
        <f>"101010"</f>
        <v>101010</v>
      </c>
      <c r="E848" t="s">
        <v>27</v>
      </c>
      <c r="F848">
        <v>0</v>
      </c>
      <c r="G848">
        <v>0</v>
      </c>
      <c r="H848">
        <v>0</v>
      </c>
    </row>
    <row r="849" spans="1:8" hidden="1" x14ac:dyDescent="0.35">
      <c r="A849">
        <v>14000</v>
      </c>
      <c r="B849" t="str">
        <f t="shared" si="59"/>
        <v>09300</v>
      </c>
      <c r="C849" t="str">
        <f>"CJS99019"</f>
        <v>CJS99019</v>
      </c>
      <c r="D849" t="str">
        <f>"101010"</f>
        <v>101010</v>
      </c>
      <c r="E849" t="s">
        <v>27</v>
      </c>
      <c r="F849">
        <v>0</v>
      </c>
      <c r="G849">
        <v>0</v>
      </c>
      <c r="H849">
        <v>0</v>
      </c>
    </row>
    <row r="850" spans="1:8" hidden="1" x14ac:dyDescent="0.35">
      <c r="A850">
        <v>14000</v>
      </c>
      <c r="B850" t="str">
        <f>"09350"</f>
        <v>09350</v>
      </c>
      <c r="C850" t="str">
        <f>"0000000000"</f>
        <v>0000000000</v>
      </c>
      <c r="D850" t="str">
        <f>"101010"</f>
        <v>101010</v>
      </c>
      <c r="E850" t="s">
        <v>27</v>
      </c>
      <c r="F850">
        <v>455086.57</v>
      </c>
      <c r="G850">
        <v>50363.1</v>
      </c>
      <c r="H850">
        <v>505449.67</v>
      </c>
    </row>
    <row r="851" spans="1:8" hidden="1" x14ac:dyDescent="0.35">
      <c r="A851">
        <v>14000</v>
      </c>
      <c r="B851" t="str">
        <f>"09350"</f>
        <v>09350</v>
      </c>
      <c r="C851" t="str">
        <f>"0000000000"</f>
        <v>0000000000</v>
      </c>
      <c r="D851" t="str">
        <f>"4008155"</f>
        <v>4008155</v>
      </c>
      <c r="E851" t="s">
        <v>112</v>
      </c>
      <c r="F851">
        <v>-455086.57</v>
      </c>
      <c r="G851">
        <v>-50363.1</v>
      </c>
      <c r="H851">
        <v>-505449.67</v>
      </c>
    </row>
    <row r="852" spans="1:8" hidden="1" x14ac:dyDescent="0.35">
      <c r="A852">
        <v>14000</v>
      </c>
      <c r="B852" t="str">
        <f>"09404"</f>
        <v>09404</v>
      </c>
      <c r="C852" t="str">
        <f>"0000000000"</f>
        <v>0000000000</v>
      </c>
      <c r="D852" t="str">
        <f>"101010"</f>
        <v>101010</v>
      </c>
      <c r="E852" t="s">
        <v>27</v>
      </c>
      <c r="F852">
        <v>3078776.93</v>
      </c>
      <c r="G852">
        <v>12963.28</v>
      </c>
      <c r="H852">
        <v>3091740.21</v>
      </c>
    </row>
    <row r="853" spans="1:8" hidden="1" x14ac:dyDescent="0.35">
      <c r="A853">
        <v>14000</v>
      </c>
      <c r="B853" t="str">
        <f>"09404"</f>
        <v>09404</v>
      </c>
      <c r="C853" t="str">
        <f>"0000000000"</f>
        <v>0000000000</v>
      </c>
      <c r="D853" t="str">
        <f>"308000"</f>
        <v>308000</v>
      </c>
      <c r="E853" t="s">
        <v>91</v>
      </c>
      <c r="F853">
        <v>-2953568.74</v>
      </c>
      <c r="G853">
        <v>0</v>
      </c>
      <c r="H853">
        <v>-2953568.74</v>
      </c>
    </row>
    <row r="854" spans="1:8" hidden="1" x14ac:dyDescent="0.35">
      <c r="A854">
        <v>14000</v>
      </c>
      <c r="B854" t="str">
        <f>"09404"</f>
        <v>09404</v>
      </c>
      <c r="C854" t="str">
        <f>"0000000000"</f>
        <v>0000000000</v>
      </c>
      <c r="D854" t="str">
        <f>"4008143"</f>
        <v>4008143</v>
      </c>
      <c r="E854" t="s">
        <v>113</v>
      </c>
      <c r="F854">
        <v>-125208.19</v>
      </c>
      <c r="G854">
        <v>-12963.28</v>
      </c>
      <c r="H854">
        <v>-138171.47</v>
      </c>
    </row>
    <row r="855" spans="1:8" hidden="1" x14ac:dyDescent="0.35">
      <c r="A855">
        <v>14000</v>
      </c>
      <c r="B855" t="str">
        <f>"09404"</f>
        <v>09404</v>
      </c>
      <c r="C855" t="str">
        <f>"CJS96000"</f>
        <v>CJS96000</v>
      </c>
      <c r="D855" t="str">
        <f>"101010"</f>
        <v>101010</v>
      </c>
      <c r="E855" t="s">
        <v>27</v>
      </c>
      <c r="F855">
        <v>-2214730</v>
      </c>
      <c r="G855">
        <v>0</v>
      </c>
      <c r="H855">
        <v>-2214730</v>
      </c>
    </row>
    <row r="856" spans="1:8" hidden="1" x14ac:dyDescent="0.35">
      <c r="A856">
        <v>14000</v>
      </c>
      <c r="B856" t="str">
        <f>"09404"</f>
        <v>09404</v>
      </c>
      <c r="C856" t="str">
        <f>"CJS96000"</f>
        <v>CJS96000</v>
      </c>
      <c r="D856" t="str">
        <f>"308000"</f>
        <v>308000</v>
      </c>
      <c r="E856" t="s">
        <v>91</v>
      </c>
      <c r="F856">
        <v>2214730</v>
      </c>
      <c r="G856">
        <v>0</v>
      </c>
      <c r="H856">
        <v>2214730</v>
      </c>
    </row>
    <row r="857" spans="1:8" hidden="1" x14ac:dyDescent="0.35">
      <c r="A857">
        <v>14000</v>
      </c>
      <c r="B857" t="str">
        <f t="shared" ref="B857:B863" si="62">"09660"</f>
        <v>09660</v>
      </c>
      <c r="C857" t="str">
        <f>"0000000000"</f>
        <v>0000000000</v>
      </c>
      <c r="D857" t="str">
        <f>"101010"</f>
        <v>101010</v>
      </c>
      <c r="E857" t="s">
        <v>27</v>
      </c>
      <c r="F857">
        <v>68786.98</v>
      </c>
      <c r="G857">
        <v>64212.32</v>
      </c>
      <c r="H857">
        <v>132999.29999999999</v>
      </c>
    </row>
    <row r="858" spans="1:8" hidden="1" x14ac:dyDescent="0.35">
      <c r="A858">
        <v>14000</v>
      </c>
      <c r="B858" t="str">
        <f t="shared" si="62"/>
        <v>09660</v>
      </c>
      <c r="C858" t="str">
        <f>"0000000000"</f>
        <v>0000000000</v>
      </c>
      <c r="D858" t="str">
        <f>"205025"</f>
        <v>205025</v>
      </c>
      <c r="E858" t="s">
        <v>29</v>
      </c>
      <c r="F858">
        <v>0</v>
      </c>
      <c r="G858">
        <v>0</v>
      </c>
      <c r="H858">
        <v>0</v>
      </c>
    </row>
    <row r="859" spans="1:8" hidden="1" x14ac:dyDescent="0.35">
      <c r="A859">
        <v>14000</v>
      </c>
      <c r="B859" t="str">
        <f t="shared" si="62"/>
        <v>09660</v>
      </c>
      <c r="C859" t="str">
        <f>"0000000000"</f>
        <v>0000000000</v>
      </c>
      <c r="D859" t="str">
        <f>"308000"</f>
        <v>308000</v>
      </c>
      <c r="E859" t="s">
        <v>91</v>
      </c>
      <c r="F859">
        <v>-826960.33</v>
      </c>
      <c r="G859">
        <v>0</v>
      </c>
      <c r="H859">
        <v>-826960.33</v>
      </c>
    </row>
    <row r="860" spans="1:8" hidden="1" x14ac:dyDescent="0.35">
      <c r="A860">
        <v>14000</v>
      </c>
      <c r="B860" t="str">
        <f t="shared" si="62"/>
        <v>09660</v>
      </c>
      <c r="C860" t="str">
        <f>"0000000000"</f>
        <v>0000000000</v>
      </c>
      <c r="D860" t="str">
        <f>"4008001"</f>
        <v>4008001</v>
      </c>
      <c r="E860" t="s">
        <v>114</v>
      </c>
      <c r="F860">
        <v>-148410.56</v>
      </c>
      <c r="G860">
        <v>-64212.32</v>
      </c>
      <c r="H860">
        <v>-212622.88</v>
      </c>
    </row>
    <row r="861" spans="1:8" hidden="1" x14ac:dyDescent="0.35">
      <c r="A861">
        <v>14000</v>
      </c>
      <c r="B861" t="str">
        <f t="shared" si="62"/>
        <v>09660</v>
      </c>
      <c r="C861" t="str">
        <f>"0000000000"</f>
        <v>0000000000</v>
      </c>
      <c r="D861" t="str">
        <f>"5014310"</f>
        <v>5014310</v>
      </c>
      <c r="E861" t="s">
        <v>84</v>
      </c>
      <c r="F861">
        <v>906583.91</v>
      </c>
      <c r="G861">
        <v>0</v>
      </c>
      <c r="H861">
        <v>906583.91</v>
      </c>
    </row>
    <row r="862" spans="1:8" hidden="1" x14ac:dyDescent="0.35">
      <c r="A862">
        <v>14000</v>
      </c>
      <c r="B862" t="str">
        <f t="shared" si="62"/>
        <v>09660</v>
      </c>
      <c r="C862" t="str">
        <f>"CJS93010"</f>
        <v>CJS93010</v>
      </c>
      <c r="D862" t="str">
        <f>"101010"</f>
        <v>101010</v>
      </c>
      <c r="E862" t="s">
        <v>27</v>
      </c>
      <c r="F862">
        <v>0</v>
      </c>
      <c r="G862">
        <v>0</v>
      </c>
      <c r="H862">
        <v>0</v>
      </c>
    </row>
    <row r="863" spans="1:8" hidden="1" x14ac:dyDescent="0.35">
      <c r="A863">
        <v>14000</v>
      </c>
      <c r="B863" t="str">
        <f t="shared" si="62"/>
        <v>09660</v>
      </c>
      <c r="C863" t="str">
        <f>"CJS93010"</f>
        <v>CJS93010</v>
      </c>
      <c r="D863" t="str">
        <f>"308000"</f>
        <v>308000</v>
      </c>
      <c r="E863" t="s">
        <v>91</v>
      </c>
      <c r="F863">
        <v>0</v>
      </c>
      <c r="G863">
        <v>0</v>
      </c>
      <c r="H863">
        <v>0</v>
      </c>
    </row>
    <row r="864" spans="1:8" hidden="1" x14ac:dyDescent="0.35">
      <c r="A864">
        <v>14000</v>
      </c>
      <c r="B864" t="str">
        <f>"09750"</f>
        <v>09750</v>
      </c>
      <c r="C864" t="str">
        <f>"0000000000"</f>
        <v>0000000000</v>
      </c>
      <c r="D864" t="str">
        <f>"101010"</f>
        <v>101010</v>
      </c>
      <c r="E864" t="s">
        <v>27</v>
      </c>
      <c r="F864">
        <v>78173.09</v>
      </c>
      <c r="G864">
        <v>2393.06</v>
      </c>
      <c r="H864">
        <v>80566.149999999994</v>
      </c>
    </row>
    <row r="865" spans="1:8" hidden="1" x14ac:dyDescent="0.35">
      <c r="A865">
        <v>14000</v>
      </c>
      <c r="B865" t="str">
        <f>"09750"</f>
        <v>09750</v>
      </c>
      <c r="C865" t="str">
        <f>"0000000000"</f>
        <v>0000000000</v>
      </c>
      <c r="D865" t="str">
        <f>"308000"</f>
        <v>308000</v>
      </c>
      <c r="E865" t="s">
        <v>91</v>
      </c>
      <c r="F865">
        <v>0</v>
      </c>
      <c r="G865">
        <v>0</v>
      </c>
      <c r="H865">
        <v>0</v>
      </c>
    </row>
    <row r="866" spans="1:8" hidden="1" x14ac:dyDescent="0.35">
      <c r="A866">
        <v>14000</v>
      </c>
      <c r="B866" t="str">
        <f>"09750"</f>
        <v>09750</v>
      </c>
      <c r="C866" t="str">
        <f>"0000000000"</f>
        <v>0000000000</v>
      </c>
      <c r="D866" t="str">
        <f>"4008140"</f>
        <v>4008140</v>
      </c>
      <c r="E866" t="s">
        <v>115</v>
      </c>
      <c r="F866">
        <v>-78173.09</v>
      </c>
      <c r="G866">
        <v>-2393.06</v>
      </c>
      <c r="H866">
        <v>-80566.149999999994</v>
      </c>
    </row>
    <row r="867" spans="1:8" hidden="1" x14ac:dyDescent="0.35">
      <c r="A867">
        <v>14000</v>
      </c>
      <c r="B867" t="str">
        <f>"09750"</f>
        <v>09750</v>
      </c>
      <c r="C867" t="str">
        <f>"CJS99990"</f>
        <v>CJS99990</v>
      </c>
      <c r="D867" t="str">
        <f>"101010"</f>
        <v>101010</v>
      </c>
      <c r="E867" t="s">
        <v>27</v>
      </c>
      <c r="F867">
        <v>0</v>
      </c>
      <c r="G867">
        <v>0</v>
      </c>
      <c r="H867">
        <v>0</v>
      </c>
    </row>
    <row r="868" spans="1:8" hidden="1" x14ac:dyDescent="0.35">
      <c r="A868">
        <v>14000</v>
      </c>
      <c r="B868" t="str">
        <f>"09750"</f>
        <v>09750</v>
      </c>
      <c r="C868" t="str">
        <f>"CJS99990"</f>
        <v>CJS99990</v>
      </c>
      <c r="D868" t="str">
        <f>"308000"</f>
        <v>308000</v>
      </c>
      <c r="E868" t="s">
        <v>91</v>
      </c>
      <c r="F868">
        <v>0</v>
      </c>
      <c r="G868">
        <v>0</v>
      </c>
      <c r="H868">
        <v>0</v>
      </c>
    </row>
    <row r="869" spans="1:8" hidden="1" x14ac:dyDescent="0.35">
      <c r="A869">
        <v>14000</v>
      </c>
      <c r="B869" t="str">
        <f t="shared" ref="B869:B879" si="63">"09770"</f>
        <v>09770</v>
      </c>
      <c r="C869" t="str">
        <f>"0000000000"</f>
        <v>0000000000</v>
      </c>
      <c r="D869" t="str">
        <f>"101010"</f>
        <v>101010</v>
      </c>
      <c r="E869" t="s">
        <v>27</v>
      </c>
      <c r="F869">
        <v>4434964.95</v>
      </c>
      <c r="G869">
        <v>53510.26</v>
      </c>
      <c r="H869">
        <v>4488475.21</v>
      </c>
    </row>
    <row r="870" spans="1:8" hidden="1" x14ac:dyDescent="0.35">
      <c r="A870">
        <v>14000</v>
      </c>
      <c r="B870" t="str">
        <f t="shared" si="63"/>
        <v>09770</v>
      </c>
      <c r="C870" t="str">
        <f>"0000000000"</f>
        <v>0000000000</v>
      </c>
      <c r="D870" t="str">
        <f>"308000"</f>
        <v>308000</v>
      </c>
      <c r="E870" t="s">
        <v>91</v>
      </c>
      <c r="F870">
        <v>-4311289.49</v>
      </c>
      <c r="G870">
        <v>0</v>
      </c>
      <c r="H870">
        <v>-4311289.49</v>
      </c>
    </row>
    <row r="871" spans="1:8" hidden="1" x14ac:dyDescent="0.35">
      <c r="A871">
        <v>14000</v>
      </c>
      <c r="B871" t="str">
        <f t="shared" si="63"/>
        <v>09770</v>
      </c>
      <c r="C871" t="str">
        <f>"0000000000"</f>
        <v>0000000000</v>
      </c>
      <c r="D871" t="str">
        <f>"4008001"</f>
        <v>4008001</v>
      </c>
      <c r="E871" t="s">
        <v>114</v>
      </c>
      <c r="F871">
        <v>-123675.46</v>
      </c>
      <c r="G871">
        <v>-53510.26</v>
      </c>
      <c r="H871">
        <v>-177185.72</v>
      </c>
    </row>
    <row r="872" spans="1:8" hidden="1" x14ac:dyDescent="0.35">
      <c r="A872">
        <v>14000</v>
      </c>
      <c r="B872" t="str">
        <f t="shared" si="63"/>
        <v>09770</v>
      </c>
      <c r="C872" t="str">
        <f>"CJS93020"</f>
        <v>CJS93020</v>
      </c>
      <c r="D872" t="str">
        <f>"101010"</f>
        <v>101010</v>
      </c>
      <c r="E872" t="s">
        <v>27</v>
      </c>
      <c r="F872">
        <v>-1423345.72</v>
      </c>
      <c r="G872">
        <v>0</v>
      </c>
      <c r="H872">
        <v>-1423345.72</v>
      </c>
    </row>
    <row r="873" spans="1:8" hidden="1" x14ac:dyDescent="0.35">
      <c r="A873">
        <v>14000</v>
      </c>
      <c r="B873" t="str">
        <f t="shared" si="63"/>
        <v>09770</v>
      </c>
      <c r="C873" t="str">
        <f>"CJS93020"</f>
        <v>CJS93020</v>
      </c>
      <c r="D873" t="str">
        <f>"205025"</f>
        <v>205025</v>
      </c>
      <c r="E873" t="s">
        <v>29</v>
      </c>
      <c r="F873">
        <v>0</v>
      </c>
      <c r="G873">
        <v>0</v>
      </c>
      <c r="H873">
        <v>0</v>
      </c>
    </row>
    <row r="874" spans="1:8" hidden="1" x14ac:dyDescent="0.35">
      <c r="A874">
        <v>14000</v>
      </c>
      <c r="B874" t="str">
        <f t="shared" si="63"/>
        <v>09770</v>
      </c>
      <c r="C874" t="str">
        <f>"CJS93020"</f>
        <v>CJS93020</v>
      </c>
      <c r="D874" t="str">
        <f>"308000"</f>
        <v>308000</v>
      </c>
      <c r="E874" t="s">
        <v>91</v>
      </c>
      <c r="F874">
        <v>1391380.95</v>
      </c>
      <c r="G874">
        <v>0</v>
      </c>
      <c r="H874">
        <v>1391380.95</v>
      </c>
    </row>
    <row r="875" spans="1:8" hidden="1" x14ac:dyDescent="0.35">
      <c r="A875">
        <v>14000</v>
      </c>
      <c r="B875" t="str">
        <f t="shared" si="63"/>
        <v>09770</v>
      </c>
      <c r="C875" t="str">
        <f>"CJS93020"</f>
        <v>CJS93020</v>
      </c>
      <c r="D875" t="str">
        <f>"5014310"</f>
        <v>5014310</v>
      </c>
      <c r="E875" t="s">
        <v>84</v>
      </c>
      <c r="F875">
        <v>31964.77</v>
      </c>
      <c r="G875">
        <v>0</v>
      </c>
      <c r="H875">
        <v>31964.77</v>
      </c>
    </row>
    <row r="876" spans="1:8" hidden="1" x14ac:dyDescent="0.35">
      <c r="A876">
        <v>14000</v>
      </c>
      <c r="B876" t="str">
        <f t="shared" si="63"/>
        <v>09770</v>
      </c>
      <c r="C876" t="str">
        <f>"CJS93021"</f>
        <v>CJS93021</v>
      </c>
      <c r="D876" t="str">
        <f>"101010"</f>
        <v>101010</v>
      </c>
      <c r="E876" t="s">
        <v>27</v>
      </c>
      <c r="F876">
        <v>-1307111.44</v>
      </c>
      <c r="G876">
        <v>0</v>
      </c>
      <c r="H876">
        <v>-1307111.44</v>
      </c>
    </row>
    <row r="877" spans="1:8" hidden="1" x14ac:dyDescent="0.35">
      <c r="A877">
        <v>14000</v>
      </c>
      <c r="B877" t="str">
        <f t="shared" si="63"/>
        <v>09770</v>
      </c>
      <c r="C877" t="str">
        <f>"CJS93021"</f>
        <v>CJS93021</v>
      </c>
      <c r="D877" t="str">
        <f>"205025"</f>
        <v>205025</v>
      </c>
      <c r="E877" t="s">
        <v>29</v>
      </c>
      <c r="F877">
        <v>0</v>
      </c>
      <c r="G877">
        <v>-66144.570000000007</v>
      </c>
      <c r="H877">
        <v>-66144.570000000007</v>
      </c>
    </row>
    <row r="878" spans="1:8" hidden="1" x14ac:dyDescent="0.35">
      <c r="A878">
        <v>14000</v>
      </c>
      <c r="B878" t="str">
        <f t="shared" si="63"/>
        <v>09770</v>
      </c>
      <c r="C878" t="str">
        <f>"CJS93021"</f>
        <v>CJS93021</v>
      </c>
      <c r="D878" t="str">
        <f>"308000"</f>
        <v>308000</v>
      </c>
      <c r="E878" t="s">
        <v>91</v>
      </c>
      <c r="F878">
        <v>1202782.58</v>
      </c>
      <c r="G878">
        <v>0</v>
      </c>
      <c r="H878">
        <v>1202782.58</v>
      </c>
    </row>
    <row r="879" spans="1:8" hidden="1" x14ac:dyDescent="0.35">
      <c r="A879">
        <v>14000</v>
      </c>
      <c r="B879" t="str">
        <f t="shared" si="63"/>
        <v>09770</v>
      </c>
      <c r="C879" t="str">
        <f>"CJS93021"</f>
        <v>CJS93021</v>
      </c>
      <c r="D879" t="str">
        <f>"5014510"</f>
        <v>5014510</v>
      </c>
      <c r="E879" t="s">
        <v>86</v>
      </c>
      <c r="F879">
        <v>104328.86</v>
      </c>
      <c r="G879">
        <v>66144.570000000007</v>
      </c>
      <c r="H879">
        <v>170473.43</v>
      </c>
    </row>
    <row r="880" spans="1:8" hidden="1" x14ac:dyDescent="0.35">
      <c r="A880">
        <v>14000</v>
      </c>
      <c r="B880" t="str">
        <f t="shared" ref="B880:B943" si="64">"10000"</f>
        <v>10000</v>
      </c>
      <c r="C880" t="str">
        <f>"0000000000"</f>
        <v>0000000000</v>
      </c>
      <c r="D880" t="str">
        <f>"101010"</f>
        <v>101010</v>
      </c>
      <c r="E880" t="s">
        <v>27</v>
      </c>
      <c r="F880">
        <v>0</v>
      </c>
      <c r="G880">
        <v>0</v>
      </c>
      <c r="H880">
        <v>0</v>
      </c>
    </row>
    <row r="881" spans="1:8" hidden="1" x14ac:dyDescent="0.35">
      <c r="A881">
        <v>14000</v>
      </c>
      <c r="B881" t="str">
        <f t="shared" si="64"/>
        <v>10000</v>
      </c>
      <c r="C881" t="str">
        <f>"0000000000"</f>
        <v>0000000000</v>
      </c>
      <c r="D881" t="str">
        <f>"308000"</f>
        <v>308000</v>
      </c>
      <c r="E881" t="s">
        <v>91</v>
      </c>
      <c r="F881">
        <v>0</v>
      </c>
      <c r="G881">
        <v>0</v>
      </c>
      <c r="H881">
        <v>0</v>
      </c>
    </row>
    <row r="882" spans="1:8" hidden="1" x14ac:dyDescent="0.35">
      <c r="A882">
        <v>14000</v>
      </c>
      <c r="B882" t="str">
        <f t="shared" si="64"/>
        <v>10000</v>
      </c>
      <c r="C882" t="str">
        <f>"0000113559"</f>
        <v>0000113559</v>
      </c>
      <c r="D882" t="str">
        <f>"101010"</f>
        <v>101010</v>
      </c>
      <c r="E882" t="s">
        <v>27</v>
      </c>
      <c r="F882">
        <v>0</v>
      </c>
      <c r="G882">
        <v>0</v>
      </c>
      <c r="H882">
        <v>0</v>
      </c>
    </row>
    <row r="883" spans="1:8" hidden="1" x14ac:dyDescent="0.35">
      <c r="A883">
        <v>14000</v>
      </c>
      <c r="B883" t="str">
        <f t="shared" si="64"/>
        <v>10000</v>
      </c>
      <c r="C883" t="str">
        <f t="shared" ref="C883:C900" si="65">"0000114614"</f>
        <v>0000114614</v>
      </c>
      <c r="D883" t="str">
        <f>"101010"</f>
        <v>101010</v>
      </c>
      <c r="E883" t="s">
        <v>27</v>
      </c>
      <c r="F883">
        <v>-4752.3999999999996</v>
      </c>
      <c r="G883">
        <v>23578.35</v>
      </c>
      <c r="H883">
        <v>18825.95</v>
      </c>
    </row>
    <row r="884" spans="1:8" hidden="1" x14ac:dyDescent="0.35">
      <c r="A884">
        <v>14000</v>
      </c>
      <c r="B884" t="str">
        <f t="shared" si="64"/>
        <v>10000</v>
      </c>
      <c r="C884" t="str">
        <f t="shared" si="65"/>
        <v>0000114614</v>
      </c>
      <c r="D884" t="str">
        <f>"205025"</f>
        <v>205025</v>
      </c>
      <c r="E884" t="s">
        <v>29</v>
      </c>
      <c r="F884">
        <v>0</v>
      </c>
      <c r="G884">
        <v>-23580</v>
      </c>
      <c r="H884">
        <v>-23580</v>
      </c>
    </row>
    <row r="885" spans="1:8" hidden="1" x14ac:dyDescent="0.35">
      <c r="A885">
        <v>14000</v>
      </c>
      <c r="B885" t="str">
        <f t="shared" si="64"/>
        <v>10000</v>
      </c>
      <c r="C885" t="str">
        <f t="shared" si="65"/>
        <v>0000114614</v>
      </c>
      <c r="D885" t="str">
        <f>"308000"</f>
        <v>308000</v>
      </c>
      <c r="E885" t="s">
        <v>91</v>
      </c>
      <c r="F885">
        <v>7721.87</v>
      </c>
      <c r="G885">
        <v>0</v>
      </c>
      <c r="H885">
        <v>7721.87</v>
      </c>
    </row>
    <row r="886" spans="1:8" hidden="1" x14ac:dyDescent="0.35">
      <c r="A886">
        <v>14000</v>
      </c>
      <c r="B886" t="str">
        <f t="shared" si="64"/>
        <v>10000</v>
      </c>
      <c r="C886" t="str">
        <f t="shared" si="65"/>
        <v>0000114614</v>
      </c>
      <c r="D886" t="str">
        <f>"4016839"</f>
        <v>4016839</v>
      </c>
      <c r="E886" t="s">
        <v>116</v>
      </c>
      <c r="F886">
        <v>-68495.399999999994</v>
      </c>
      <c r="G886">
        <v>-28441.9</v>
      </c>
      <c r="H886">
        <v>-96937.3</v>
      </c>
    </row>
    <row r="887" spans="1:8" hidden="1" x14ac:dyDescent="0.35">
      <c r="A887">
        <v>14000</v>
      </c>
      <c r="B887" t="str">
        <f t="shared" si="64"/>
        <v>10000</v>
      </c>
      <c r="C887" t="str">
        <f t="shared" si="65"/>
        <v>0000114614</v>
      </c>
      <c r="D887" t="str">
        <f>"5011110"</f>
        <v>5011110</v>
      </c>
      <c r="E887" t="s">
        <v>34</v>
      </c>
      <c r="F887">
        <v>2255.7600000000002</v>
      </c>
      <c r="G887">
        <v>455.49</v>
      </c>
      <c r="H887">
        <v>2711.25</v>
      </c>
    </row>
    <row r="888" spans="1:8" hidden="1" x14ac:dyDescent="0.35">
      <c r="A888">
        <v>14000</v>
      </c>
      <c r="B888" t="str">
        <f t="shared" si="64"/>
        <v>10000</v>
      </c>
      <c r="C888" t="str">
        <f t="shared" si="65"/>
        <v>0000114614</v>
      </c>
      <c r="D888" t="str">
        <f>"5011120"</f>
        <v>5011120</v>
      </c>
      <c r="E888" t="s">
        <v>35</v>
      </c>
      <c r="F888">
        <v>1486.01</v>
      </c>
      <c r="G888">
        <v>221.85</v>
      </c>
      <c r="H888">
        <v>1707.86</v>
      </c>
    </row>
    <row r="889" spans="1:8" hidden="1" x14ac:dyDescent="0.35">
      <c r="A889">
        <v>14000</v>
      </c>
      <c r="B889" t="str">
        <f t="shared" si="64"/>
        <v>10000</v>
      </c>
      <c r="C889" t="str">
        <f t="shared" si="65"/>
        <v>0000114614</v>
      </c>
      <c r="D889" t="str">
        <f>"5011140"</f>
        <v>5011140</v>
      </c>
      <c r="E889" t="s">
        <v>36</v>
      </c>
      <c r="F889">
        <v>209.04</v>
      </c>
      <c r="G889">
        <v>42.21</v>
      </c>
      <c r="H889">
        <v>251.25</v>
      </c>
    </row>
    <row r="890" spans="1:8" hidden="1" x14ac:dyDescent="0.35">
      <c r="A890">
        <v>14000</v>
      </c>
      <c r="B890" t="str">
        <f t="shared" si="64"/>
        <v>10000</v>
      </c>
      <c r="C890" t="str">
        <f t="shared" si="65"/>
        <v>0000114614</v>
      </c>
      <c r="D890" t="str">
        <f>"5011150"</f>
        <v>5011150</v>
      </c>
      <c r="E890" t="s">
        <v>37</v>
      </c>
      <c r="F890">
        <v>4619</v>
      </c>
      <c r="G890">
        <v>929.5</v>
      </c>
      <c r="H890">
        <v>5548.5</v>
      </c>
    </row>
    <row r="891" spans="1:8" hidden="1" x14ac:dyDescent="0.35">
      <c r="A891">
        <v>14000</v>
      </c>
      <c r="B891" t="str">
        <f t="shared" si="64"/>
        <v>10000</v>
      </c>
      <c r="C891" t="str">
        <f t="shared" si="65"/>
        <v>0000114614</v>
      </c>
      <c r="D891" t="str">
        <f>"5011160"</f>
        <v>5011160</v>
      </c>
      <c r="E891" t="s">
        <v>38</v>
      </c>
      <c r="F891">
        <v>174.72</v>
      </c>
      <c r="G891">
        <v>35.28</v>
      </c>
      <c r="H891">
        <v>210</v>
      </c>
    </row>
    <row r="892" spans="1:8" hidden="1" x14ac:dyDescent="0.35">
      <c r="A892">
        <v>14000</v>
      </c>
      <c r="B892" t="str">
        <f t="shared" si="64"/>
        <v>10000</v>
      </c>
      <c r="C892" t="str">
        <f t="shared" si="65"/>
        <v>0000114614</v>
      </c>
      <c r="D892" t="str">
        <f>"5011170"</f>
        <v>5011170</v>
      </c>
      <c r="E892" t="s">
        <v>39</v>
      </c>
      <c r="F892">
        <v>95.18</v>
      </c>
      <c r="G892">
        <v>19.22</v>
      </c>
      <c r="H892">
        <v>114.4</v>
      </c>
    </row>
    <row r="893" spans="1:8" hidden="1" x14ac:dyDescent="0.35">
      <c r="A893">
        <v>14000</v>
      </c>
      <c r="B893" t="str">
        <f t="shared" si="64"/>
        <v>10000</v>
      </c>
      <c r="C893" t="str">
        <f t="shared" si="65"/>
        <v>0000114614</v>
      </c>
      <c r="D893" t="str">
        <f>"5011230"</f>
        <v>5011230</v>
      </c>
      <c r="E893" t="s">
        <v>42</v>
      </c>
      <c r="F893">
        <v>15750</v>
      </c>
      <c r="G893">
        <v>3150</v>
      </c>
      <c r="H893">
        <v>18900</v>
      </c>
    </row>
    <row r="894" spans="1:8" hidden="1" x14ac:dyDescent="0.35">
      <c r="A894">
        <v>14000</v>
      </c>
      <c r="B894" t="str">
        <f t="shared" si="64"/>
        <v>10000</v>
      </c>
      <c r="C894" t="str">
        <f t="shared" si="65"/>
        <v>0000114614</v>
      </c>
      <c r="D894" t="str">
        <f>"5011380"</f>
        <v>5011380</v>
      </c>
      <c r="E894" t="s">
        <v>44</v>
      </c>
      <c r="F894">
        <v>50</v>
      </c>
      <c r="G894">
        <v>10</v>
      </c>
      <c r="H894">
        <v>60</v>
      </c>
    </row>
    <row r="895" spans="1:8" hidden="1" x14ac:dyDescent="0.35">
      <c r="A895">
        <v>14000</v>
      </c>
      <c r="B895" t="str">
        <f t="shared" si="64"/>
        <v>10000</v>
      </c>
      <c r="C895" t="str">
        <f t="shared" si="65"/>
        <v>0000114614</v>
      </c>
      <c r="D895" t="str">
        <f>"5011410"</f>
        <v>5011410</v>
      </c>
      <c r="E895" t="s">
        <v>45</v>
      </c>
      <c r="F895">
        <v>5040</v>
      </c>
      <c r="G895">
        <v>0</v>
      </c>
      <c r="H895">
        <v>5040</v>
      </c>
    </row>
    <row r="896" spans="1:8" hidden="1" x14ac:dyDescent="0.35">
      <c r="A896">
        <v>14000</v>
      </c>
      <c r="B896" t="str">
        <f t="shared" si="64"/>
        <v>10000</v>
      </c>
      <c r="C896" t="str">
        <f t="shared" si="65"/>
        <v>0000114614</v>
      </c>
      <c r="D896" t="str">
        <f>"5012440"</f>
        <v>5012440</v>
      </c>
      <c r="E896" t="s">
        <v>58</v>
      </c>
      <c r="F896">
        <v>34450</v>
      </c>
      <c r="G896">
        <v>23580</v>
      </c>
      <c r="H896">
        <v>58030</v>
      </c>
    </row>
    <row r="897" spans="1:8" hidden="1" x14ac:dyDescent="0.35">
      <c r="A897">
        <v>14000</v>
      </c>
      <c r="B897" t="str">
        <f t="shared" si="64"/>
        <v>10000</v>
      </c>
      <c r="C897" t="str">
        <f t="shared" si="65"/>
        <v>0000114614</v>
      </c>
      <c r="D897" t="str">
        <f>"5012830"</f>
        <v>5012830</v>
      </c>
      <c r="E897" t="s">
        <v>66</v>
      </c>
      <c r="F897">
        <v>73</v>
      </c>
      <c r="G897">
        <v>0</v>
      </c>
      <c r="H897">
        <v>73</v>
      </c>
    </row>
    <row r="898" spans="1:8" hidden="1" x14ac:dyDescent="0.35">
      <c r="A898">
        <v>14000</v>
      </c>
      <c r="B898" t="str">
        <f t="shared" si="64"/>
        <v>10000</v>
      </c>
      <c r="C898" t="str">
        <f t="shared" si="65"/>
        <v>0000114614</v>
      </c>
      <c r="D898" t="str">
        <f>"5012850"</f>
        <v>5012850</v>
      </c>
      <c r="E898" t="s">
        <v>68</v>
      </c>
      <c r="F898">
        <v>710.3</v>
      </c>
      <c r="G898">
        <v>0</v>
      </c>
      <c r="H898">
        <v>710.3</v>
      </c>
    </row>
    <row r="899" spans="1:8" hidden="1" x14ac:dyDescent="0.35">
      <c r="A899">
        <v>14000</v>
      </c>
      <c r="B899" t="str">
        <f t="shared" si="64"/>
        <v>10000</v>
      </c>
      <c r="C899" t="str">
        <f t="shared" si="65"/>
        <v>0000114614</v>
      </c>
      <c r="D899" t="str">
        <f>"5012880"</f>
        <v>5012880</v>
      </c>
      <c r="E899" t="s">
        <v>69</v>
      </c>
      <c r="F899">
        <v>404.75</v>
      </c>
      <c r="G899">
        <v>0</v>
      </c>
      <c r="H899">
        <v>404.75</v>
      </c>
    </row>
    <row r="900" spans="1:8" hidden="1" x14ac:dyDescent="0.35">
      <c r="A900">
        <v>14000</v>
      </c>
      <c r="B900" t="str">
        <f t="shared" si="64"/>
        <v>10000</v>
      </c>
      <c r="C900" t="str">
        <f t="shared" si="65"/>
        <v>0000114614</v>
      </c>
      <c r="D900" t="str">
        <f>"5013230"</f>
        <v>5013230</v>
      </c>
      <c r="E900" t="s">
        <v>72</v>
      </c>
      <c r="F900">
        <v>208.17</v>
      </c>
      <c r="G900">
        <v>0</v>
      </c>
      <c r="H900">
        <v>208.17</v>
      </c>
    </row>
    <row r="901" spans="1:8" hidden="1" x14ac:dyDescent="0.35">
      <c r="A901">
        <v>14000</v>
      </c>
      <c r="B901" t="str">
        <f t="shared" si="64"/>
        <v>10000</v>
      </c>
      <c r="C901" t="str">
        <f>"0000114616"</f>
        <v>0000114616</v>
      </c>
      <c r="D901" t="str">
        <f>"101010"</f>
        <v>101010</v>
      </c>
      <c r="E901" t="s">
        <v>27</v>
      </c>
      <c r="F901">
        <v>0</v>
      </c>
      <c r="G901">
        <v>0</v>
      </c>
      <c r="H901">
        <v>0</v>
      </c>
    </row>
    <row r="902" spans="1:8" hidden="1" x14ac:dyDescent="0.35">
      <c r="A902">
        <v>14000</v>
      </c>
      <c r="B902" t="str">
        <f t="shared" si="64"/>
        <v>10000</v>
      </c>
      <c r="C902" t="str">
        <f>"0000114804"</f>
        <v>0000114804</v>
      </c>
      <c r="D902" t="str">
        <f>"101010"</f>
        <v>101010</v>
      </c>
      <c r="E902" t="s">
        <v>27</v>
      </c>
      <c r="F902">
        <v>0</v>
      </c>
      <c r="G902">
        <v>0</v>
      </c>
      <c r="H902">
        <v>0</v>
      </c>
    </row>
    <row r="903" spans="1:8" hidden="1" x14ac:dyDescent="0.35">
      <c r="A903">
        <v>14000</v>
      </c>
      <c r="B903" t="str">
        <f t="shared" si="64"/>
        <v>10000</v>
      </c>
      <c r="C903" t="str">
        <f>"0000114805"</f>
        <v>0000114805</v>
      </c>
      <c r="D903" t="str">
        <f>"101010"</f>
        <v>101010</v>
      </c>
      <c r="E903" t="s">
        <v>27</v>
      </c>
      <c r="F903">
        <v>0</v>
      </c>
      <c r="G903">
        <v>0</v>
      </c>
      <c r="H903">
        <v>0</v>
      </c>
    </row>
    <row r="904" spans="1:8" hidden="1" x14ac:dyDescent="0.35">
      <c r="A904">
        <v>14000</v>
      </c>
      <c r="B904" t="str">
        <f t="shared" si="64"/>
        <v>10000</v>
      </c>
      <c r="C904" t="str">
        <f>"0000115561"</f>
        <v>0000115561</v>
      </c>
      <c r="D904" t="str">
        <f>"101010"</f>
        <v>101010</v>
      </c>
      <c r="E904" t="s">
        <v>27</v>
      </c>
      <c r="F904">
        <v>-10479.14</v>
      </c>
      <c r="G904">
        <v>0</v>
      </c>
      <c r="H904">
        <v>-10479.14</v>
      </c>
    </row>
    <row r="905" spans="1:8" hidden="1" x14ac:dyDescent="0.35">
      <c r="A905">
        <v>14000</v>
      </c>
      <c r="B905" t="str">
        <f t="shared" si="64"/>
        <v>10000</v>
      </c>
      <c r="C905" t="str">
        <f>"0000115561"</f>
        <v>0000115561</v>
      </c>
      <c r="D905" t="str">
        <f>"308000"</f>
        <v>308000</v>
      </c>
      <c r="E905" t="s">
        <v>91</v>
      </c>
      <c r="F905">
        <v>10479.14</v>
      </c>
      <c r="G905">
        <v>0</v>
      </c>
      <c r="H905">
        <v>10479.14</v>
      </c>
    </row>
    <row r="906" spans="1:8" hidden="1" x14ac:dyDescent="0.35">
      <c r="A906">
        <v>14000</v>
      </c>
      <c r="B906" t="str">
        <f t="shared" si="64"/>
        <v>10000</v>
      </c>
      <c r="C906" t="str">
        <f>"0000115661"</f>
        <v>0000115661</v>
      </c>
      <c r="D906" t="str">
        <f>"101010"</f>
        <v>101010</v>
      </c>
      <c r="E906" t="s">
        <v>27</v>
      </c>
      <c r="F906">
        <v>-38214.68</v>
      </c>
      <c r="G906">
        <v>0</v>
      </c>
      <c r="H906">
        <v>-38214.68</v>
      </c>
    </row>
    <row r="907" spans="1:8" hidden="1" x14ac:dyDescent="0.35">
      <c r="A907">
        <v>14000</v>
      </c>
      <c r="B907" t="str">
        <f t="shared" si="64"/>
        <v>10000</v>
      </c>
      <c r="C907" t="str">
        <f>"0000115661"</f>
        <v>0000115661</v>
      </c>
      <c r="D907" t="str">
        <f>"308000"</f>
        <v>308000</v>
      </c>
      <c r="E907" t="s">
        <v>91</v>
      </c>
      <c r="F907">
        <v>38214.68</v>
      </c>
      <c r="G907">
        <v>0</v>
      </c>
      <c r="H907">
        <v>38214.68</v>
      </c>
    </row>
    <row r="908" spans="1:8" hidden="1" x14ac:dyDescent="0.35">
      <c r="A908">
        <v>14000</v>
      </c>
      <c r="B908" t="str">
        <f t="shared" si="64"/>
        <v>10000</v>
      </c>
      <c r="C908" t="str">
        <f>"0000116415"</f>
        <v>0000116415</v>
      </c>
      <c r="D908" t="str">
        <f>"101010"</f>
        <v>101010</v>
      </c>
      <c r="E908" t="s">
        <v>27</v>
      </c>
      <c r="F908">
        <v>0</v>
      </c>
      <c r="G908">
        <v>0</v>
      </c>
      <c r="H908">
        <v>0</v>
      </c>
    </row>
    <row r="909" spans="1:8" hidden="1" x14ac:dyDescent="0.35">
      <c r="A909">
        <v>14000</v>
      </c>
      <c r="B909" t="str">
        <f t="shared" si="64"/>
        <v>10000</v>
      </c>
      <c r="C909" t="str">
        <f>"0000116415"</f>
        <v>0000116415</v>
      </c>
      <c r="D909" t="str">
        <f>"205025"</f>
        <v>205025</v>
      </c>
      <c r="E909" t="s">
        <v>29</v>
      </c>
      <c r="F909">
        <v>0</v>
      </c>
      <c r="G909">
        <v>0</v>
      </c>
      <c r="H909">
        <v>0</v>
      </c>
    </row>
    <row r="910" spans="1:8" hidden="1" x14ac:dyDescent="0.35">
      <c r="A910">
        <v>14000</v>
      </c>
      <c r="B910" t="str">
        <f t="shared" si="64"/>
        <v>10000</v>
      </c>
      <c r="C910" t="str">
        <f>"0000116415"</f>
        <v>0000116415</v>
      </c>
      <c r="D910" t="str">
        <f>"4016593"</f>
        <v>4016593</v>
      </c>
      <c r="E910" t="s">
        <v>117</v>
      </c>
      <c r="F910">
        <v>-94967.7</v>
      </c>
      <c r="G910">
        <v>-82108.2</v>
      </c>
      <c r="H910">
        <v>-177075.9</v>
      </c>
    </row>
    <row r="911" spans="1:8" hidden="1" x14ac:dyDescent="0.35">
      <c r="A911">
        <v>14000</v>
      </c>
      <c r="B911" t="str">
        <f t="shared" si="64"/>
        <v>10000</v>
      </c>
      <c r="C911" t="str">
        <f>"0000116415"</f>
        <v>0000116415</v>
      </c>
      <c r="D911" t="str">
        <f>"5014510"</f>
        <v>5014510</v>
      </c>
      <c r="E911" t="s">
        <v>86</v>
      </c>
      <c r="F911">
        <v>70316.039999999994</v>
      </c>
      <c r="G911">
        <v>82108.2</v>
      </c>
      <c r="H911">
        <v>152424.24</v>
      </c>
    </row>
    <row r="912" spans="1:8" hidden="1" x14ac:dyDescent="0.35">
      <c r="A912">
        <v>14000</v>
      </c>
      <c r="B912" t="str">
        <f t="shared" si="64"/>
        <v>10000</v>
      </c>
      <c r="C912" t="str">
        <f>"0000116415"</f>
        <v>0000116415</v>
      </c>
      <c r="D912" t="str">
        <f>"5014520"</f>
        <v>5014520</v>
      </c>
      <c r="E912" t="s">
        <v>85</v>
      </c>
      <c r="F912">
        <v>24651.66</v>
      </c>
      <c r="G912">
        <v>0</v>
      </c>
      <c r="H912">
        <v>24651.66</v>
      </c>
    </row>
    <row r="913" spans="1:8" hidden="1" x14ac:dyDescent="0.35">
      <c r="A913">
        <v>14000</v>
      </c>
      <c r="B913" t="str">
        <f t="shared" si="64"/>
        <v>10000</v>
      </c>
      <c r="C913" t="str">
        <f t="shared" ref="C913:C918" si="66">"0000116416"</f>
        <v>0000116416</v>
      </c>
      <c r="D913" t="str">
        <f>"101010"</f>
        <v>101010</v>
      </c>
      <c r="E913" t="s">
        <v>27</v>
      </c>
      <c r="F913">
        <v>0</v>
      </c>
      <c r="G913">
        <v>0</v>
      </c>
      <c r="H913">
        <v>0</v>
      </c>
    </row>
    <row r="914" spans="1:8" hidden="1" x14ac:dyDescent="0.35">
      <c r="A914">
        <v>14000</v>
      </c>
      <c r="B914" t="str">
        <f t="shared" si="64"/>
        <v>10000</v>
      </c>
      <c r="C914" t="str">
        <f t="shared" si="66"/>
        <v>0000116416</v>
      </c>
      <c r="D914" t="str">
        <f>"205025"</f>
        <v>205025</v>
      </c>
      <c r="E914" t="s">
        <v>29</v>
      </c>
      <c r="F914">
        <v>0</v>
      </c>
      <c r="G914">
        <v>0</v>
      </c>
      <c r="H914">
        <v>0</v>
      </c>
    </row>
    <row r="915" spans="1:8" hidden="1" x14ac:dyDescent="0.35">
      <c r="A915">
        <v>14000</v>
      </c>
      <c r="B915" t="str">
        <f t="shared" si="64"/>
        <v>10000</v>
      </c>
      <c r="C915" t="str">
        <f t="shared" si="66"/>
        <v>0000116416</v>
      </c>
      <c r="D915" t="str">
        <f>"308000"</f>
        <v>308000</v>
      </c>
      <c r="E915" t="s">
        <v>91</v>
      </c>
      <c r="F915">
        <v>-11612.73</v>
      </c>
      <c r="G915">
        <v>0</v>
      </c>
      <c r="H915">
        <v>-11612.73</v>
      </c>
    </row>
    <row r="916" spans="1:8" hidden="1" x14ac:dyDescent="0.35">
      <c r="A916">
        <v>14000</v>
      </c>
      <c r="B916" t="str">
        <f t="shared" si="64"/>
        <v>10000</v>
      </c>
      <c r="C916" t="str">
        <f t="shared" si="66"/>
        <v>0000116416</v>
      </c>
      <c r="D916" t="str">
        <f>"4016588"</f>
        <v>4016588</v>
      </c>
      <c r="E916" t="s">
        <v>118</v>
      </c>
      <c r="F916">
        <v>-46139.5</v>
      </c>
      <c r="G916">
        <v>-2671.44</v>
      </c>
      <c r="H916">
        <v>-48810.94</v>
      </c>
    </row>
    <row r="917" spans="1:8" hidden="1" x14ac:dyDescent="0.35">
      <c r="A917">
        <v>14000</v>
      </c>
      <c r="B917" t="str">
        <f t="shared" si="64"/>
        <v>10000</v>
      </c>
      <c r="C917" t="str">
        <f t="shared" si="66"/>
        <v>0000116416</v>
      </c>
      <c r="D917" t="str">
        <f>"5014510"</f>
        <v>5014510</v>
      </c>
      <c r="E917" t="s">
        <v>86</v>
      </c>
      <c r="F917">
        <v>5617.5</v>
      </c>
      <c r="G917">
        <v>0</v>
      </c>
      <c r="H917">
        <v>5617.5</v>
      </c>
    </row>
    <row r="918" spans="1:8" hidden="1" x14ac:dyDescent="0.35">
      <c r="A918">
        <v>14000</v>
      </c>
      <c r="B918" t="str">
        <f t="shared" si="64"/>
        <v>10000</v>
      </c>
      <c r="C918" t="str">
        <f t="shared" si="66"/>
        <v>0000116416</v>
      </c>
      <c r="D918" t="str">
        <f>"5014520"</f>
        <v>5014520</v>
      </c>
      <c r="E918" t="s">
        <v>85</v>
      </c>
      <c r="F918">
        <v>52134.73</v>
      </c>
      <c r="G918">
        <v>2671.44</v>
      </c>
      <c r="H918">
        <v>54806.17</v>
      </c>
    </row>
    <row r="919" spans="1:8" hidden="1" x14ac:dyDescent="0.35">
      <c r="A919">
        <v>14000</v>
      </c>
      <c r="B919" t="str">
        <f t="shared" si="64"/>
        <v>10000</v>
      </c>
      <c r="C919" t="str">
        <f>"0000116417"</f>
        <v>0000116417</v>
      </c>
      <c r="D919" t="str">
        <f>"101010"</f>
        <v>101010</v>
      </c>
      <c r="E919" t="s">
        <v>27</v>
      </c>
      <c r="F919">
        <v>-40695.68</v>
      </c>
      <c r="G919">
        <v>4306.8100000000004</v>
      </c>
      <c r="H919">
        <v>-36388.870000000003</v>
      </c>
    </row>
    <row r="920" spans="1:8" hidden="1" x14ac:dyDescent="0.35">
      <c r="A920">
        <v>14000</v>
      </c>
      <c r="B920" t="str">
        <f t="shared" si="64"/>
        <v>10000</v>
      </c>
      <c r="C920" t="str">
        <f>"0000116417"</f>
        <v>0000116417</v>
      </c>
      <c r="D920" t="str">
        <f>"205025"</f>
        <v>205025</v>
      </c>
      <c r="E920" t="s">
        <v>29</v>
      </c>
      <c r="F920">
        <v>0</v>
      </c>
      <c r="G920">
        <v>0</v>
      </c>
      <c r="H920">
        <v>0</v>
      </c>
    </row>
    <row r="921" spans="1:8" hidden="1" x14ac:dyDescent="0.35">
      <c r="A921">
        <v>14000</v>
      </c>
      <c r="B921" t="str">
        <f t="shared" si="64"/>
        <v>10000</v>
      </c>
      <c r="C921" t="str">
        <f>"0000116417"</f>
        <v>0000116417</v>
      </c>
      <c r="D921" t="str">
        <f>"4016017"</f>
        <v>4016017</v>
      </c>
      <c r="E921" t="s">
        <v>119</v>
      </c>
      <c r="F921">
        <v>-38793.699999999997</v>
      </c>
      <c r="G921">
        <v>-5596.37</v>
      </c>
      <c r="H921">
        <v>-44390.07</v>
      </c>
    </row>
    <row r="922" spans="1:8" hidden="1" x14ac:dyDescent="0.35">
      <c r="A922">
        <v>14000</v>
      </c>
      <c r="B922" t="str">
        <f t="shared" si="64"/>
        <v>10000</v>
      </c>
      <c r="C922" t="str">
        <f>"0000116417"</f>
        <v>0000116417</v>
      </c>
      <c r="D922" t="str">
        <f>"5014520"</f>
        <v>5014520</v>
      </c>
      <c r="E922" t="s">
        <v>85</v>
      </c>
      <c r="F922">
        <v>79489.38</v>
      </c>
      <c r="G922">
        <v>1289.56</v>
      </c>
      <c r="H922">
        <v>80778.94</v>
      </c>
    </row>
    <row r="923" spans="1:8" hidden="1" x14ac:dyDescent="0.35">
      <c r="A923">
        <v>14000</v>
      </c>
      <c r="B923" t="str">
        <f t="shared" si="64"/>
        <v>10000</v>
      </c>
      <c r="C923" t="str">
        <f t="shared" ref="C923:C937" si="67">"0000116418"</f>
        <v>0000116418</v>
      </c>
      <c r="D923" t="str">
        <f>"101010"</f>
        <v>101010</v>
      </c>
      <c r="E923" t="s">
        <v>27</v>
      </c>
      <c r="F923">
        <v>2230502.0699999998</v>
      </c>
      <c r="G923">
        <v>1151653.75</v>
      </c>
      <c r="H923">
        <v>3382155.82</v>
      </c>
    </row>
    <row r="924" spans="1:8" hidden="1" x14ac:dyDescent="0.35">
      <c r="A924">
        <v>14000</v>
      </c>
      <c r="B924" t="str">
        <f t="shared" si="64"/>
        <v>10000</v>
      </c>
      <c r="C924" t="str">
        <f t="shared" si="67"/>
        <v>0000116418</v>
      </c>
      <c r="D924" t="str">
        <f>"205025"</f>
        <v>205025</v>
      </c>
      <c r="E924" t="s">
        <v>29</v>
      </c>
      <c r="F924">
        <v>0</v>
      </c>
      <c r="G924">
        <v>0</v>
      </c>
      <c r="H924">
        <v>0</v>
      </c>
    </row>
    <row r="925" spans="1:8" hidden="1" x14ac:dyDescent="0.35">
      <c r="A925">
        <v>14000</v>
      </c>
      <c r="B925" t="str">
        <f t="shared" si="64"/>
        <v>10000</v>
      </c>
      <c r="C925" t="str">
        <f t="shared" si="67"/>
        <v>0000116418</v>
      </c>
      <c r="D925" t="str">
        <f>"4016575"</f>
        <v>4016575</v>
      </c>
      <c r="E925" t="s">
        <v>120</v>
      </c>
      <c r="F925">
        <v>-6073288.0800000001</v>
      </c>
      <c r="G925">
        <v>-1160152.33</v>
      </c>
      <c r="H925">
        <v>-7233440.4100000001</v>
      </c>
    </row>
    <row r="926" spans="1:8" hidden="1" x14ac:dyDescent="0.35">
      <c r="A926">
        <v>14000</v>
      </c>
      <c r="B926" t="str">
        <f t="shared" si="64"/>
        <v>10000</v>
      </c>
      <c r="C926" t="str">
        <f t="shared" si="67"/>
        <v>0000116418</v>
      </c>
      <c r="D926" t="str">
        <f>"5011110"</f>
        <v>5011110</v>
      </c>
      <c r="E926" t="s">
        <v>34</v>
      </c>
      <c r="F926">
        <v>1599.46</v>
      </c>
      <c r="G926">
        <v>799.73</v>
      </c>
      <c r="H926">
        <v>2399.19</v>
      </c>
    </row>
    <row r="927" spans="1:8" hidden="1" x14ac:dyDescent="0.35">
      <c r="A927">
        <v>14000</v>
      </c>
      <c r="B927" t="str">
        <f t="shared" si="64"/>
        <v>10000</v>
      </c>
      <c r="C927" t="str">
        <f t="shared" si="67"/>
        <v>0000116418</v>
      </c>
      <c r="D927" t="str">
        <f>"5011120"</f>
        <v>5011120</v>
      </c>
      <c r="E927" t="s">
        <v>35</v>
      </c>
      <c r="F927">
        <v>788.01</v>
      </c>
      <c r="G927">
        <v>394.99</v>
      </c>
      <c r="H927">
        <v>1183</v>
      </c>
    </row>
    <row r="928" spans="1:8" hidden="1" x14ac:dyDescent="0.35">
      <c r="A928">
        <v>14000</v>
      </c>
      <c r="B928" t="str">
        <f t="shared" si="64"/>
        <v>10000</v>
      </c>
      <c r="C928" t="str">
        <f t="shared" si="67"/>
        <v>0000116418</v>
      </c>
      <c r="D928" t="str">
        <f>"5011140"</f>
        <v>5011140</v>
      </c>
      <c r="E928" t="s">
        <v>36</v>
      </c>
      <c r="F928">
        <v>148.22</v>
      </c>
      <c r="G928">
        <v>74.11</v>
      </c>
      <c r="H928">
        <v>222.33</v>
      </c>
    </row>
    <row r="929" spans="1:8" hidden="1" x14ac:dyDescent="0.35">
      <c r="A929">
        <v>14000</v>
      </c>
      <c r="B929" t="str">
        <f t="shared" si="64"/>
        <v>10000</v>
      </c>
      <c r="C929" t="str">
        <f t="shared" si="67"/>
        <v>0000116418</v>
      </c>
      <c r="D929" t="str">
        <f>"5011150"</f>
        <v>5011150</v>
      </c>
      <c r="E929" t="s">
        <v>37</v>
      </c>
      <c r="F929">
        <v>3127</v>
      </c>
      <c r="G929">
        <v>1563.5</v>
      </c>
      <c r="H929">
        <v>4690.5</v>
      </c>
    </row>
    <row r="930" spans="1:8" hidden="1" x14ac:dyDescent="0.35">
      <c r="A930">
        <v>14000</v>
      </c>
      <c r="B930" t="str">
        <f t="shared" si="64"/>
        <v>10000</v>
      </c>
      <c r="C930" t="str">
        <f t="shared" si="67"/>
        <v>0000116418</v>
      </c>
      <c r="D930" t="str">
        <f>"5011160"</f>
        <v>5011160</v>
      </c>
      <c r="E930" t="s">
        <v>38</v>
      </c>
      <c r="F930">
        <v>123.88</v>
      </c>
      <c r="G930">
        <v>61.94</v>
      </c>
      <c r="H930">
        <v>185.82</v>
      </c>
    </row>
    <row r="931" spans="1:8" hidden="1" x14ac:dyDescent="0.35">
      <c r="A931">
        <v>14000</v>
      </c>
      <c r="B931" t="str">
        <f t="shared" si="64"/>
        <v>10000</v>
      </c>
      <c r="C931" t="str">
        <f t="shared" si="67"/>
        <v>0000116418</v>
      </c>
      <c r="D931" t="str">
        <f>"5011170"</f>
        <v>5011170</v>
      </c>
      <c r="E931" t="s">
        <v>39</v>
      </c>
      <c r="F931">
        <v>67.459999999999994</v>
      </c>
      <c r="G931">
        <v>33.729999999999997</v>
      </c>
      <c r="H931">
        <v>101.19</v>
      </c>
    </row>
    <row r="932" spans="1:8" hidden="1" x14ac:dyDescent="0.35">
      <c r="A932">
        <v>14000</v>
      </c>
      <c r="B932" t="str">
        <f t="shared" si="64"/>
        <v>10000</v>
      </c>
      <c r="C932" t="str">
        <f t="shared" si="67"/>
        <v>0000116418</v>
      </c>
      <c r="D932" t="str">
        <f>"5011230"</f>
        <v>5011230</v>
      </c>
      <c r="E932" t="s">
        <v>42</v>
      </c>
      <c r="F932">
        <v>11061.16</v>
      </c>
      <c r="G932">
        <v>5530.58</v>
      </c>
      <c r="H932">
        <v>16591.740000000002</v>
      </c>
    </row>
    <row r="933" spans="1:8" hidden="1" x14ac:dyDescent="0.35">
      <c r="A933">
        <v>14000</v>
      </c>
      <c r="B933" t="str">
        <f t="shared" si="64"/>
        <v>10000</v>
      </c>
      <c r="C933" t="str">
        <f t="shared" si="67"/>
        <v>0000116418</v>
      </c>
      <c r="D933" t="str">
        <f>"5011380"</f>
        <v>5011380</v>
      </c>
      <c r="E933" t="s">
        <v>44</v>
      </c>
      <c r="F933">
        <v>80</v>
      </c>
      <c r="G933">
        <v>40</v>
      </c>
      <c r="H933">
        <v>120</v>
      </c>
    </row>
    <row r="934" spans="1:8" hidden="1" x14ac:dyDescent="0.35">
      <c r="A934">
        <v>14000</v>
      </c>
      <c r="B934" t="str">
        <f t="shared" si="64"/>
        <v>10000</v>
      </c>
      <c r="C934" t="str">
        <f t="shared" si="67"/>
        <v>0000116418</v>
      </c>
      <c r="D934" t="str">
        <f>"5012440"</f>
        <v>5012440</v>
      </c>
      <c r="E934" t="s">
        <v>58</v>
      </c>
      <c r="F934">
        <v>2110.9</v>
      </c>
      <c r="G934">
        <v>0</v>
      </c>
      <c r="H934">
        <v>2110.9</v>
      </c>
    </row>
    <row r="935" spans="1:8" hidden="1" x14ac:dyDescent="0.35">
      <c r="A935">
        <v>14000</v>
      </c>
      <c r="B935" t="str">
        <f t="shared" si="64"/>
        <v>10000</v>
      </c>
      <c r="C935" t="str">
        <f t="shared" si="67"/>
        <v>0000116418</v>
      </c>
      <c r="D935" t="str">
        <f>"5014510"</f>
        <v>5014510</v>
      </c>
      <c r="E935" t="s">
        <v>86</v>
      </c>
      <c r="F935">
        <v>-255333.35</v>
      </c>
      <c r="G935">
        <v>0</v>
      </c>
      <c r="H935">
        <v>-255333.35</v>
      </c>
    </row>
    <row r="936" spans="1:8" hidden="1" x14ac:dyDescent="0.35">
      <c r="A936">
        <v>14000</v>
      </c>
      <c r="B936" t="str">
        <f t="shared" si="64"/>
        <v>10000</v>
      </c>
      <c r="C936" t="str">
        <f t="shared" si="67"/>
        <v>0000116418</v>
      </c>
      <c r="D936" t="str">
        <f>"5014520"</f>
        <v>5014520</v>
      </c>
      <c r="E936" t="s">
        <v>85</v>
      </c>
      <c r="F936">
        <v>1843309.52</v>
      </c>
      <c r="G936">
        <v>0</v>
      </c>
      <c r="H936">
        <v>1843309.52</v>
      </c>
    </row>
    <row r="937" spans="1:8" hidden="1" x14ac:dyDescent="0.35">
      <c r="A937">
        <v>14000</v>
      </c>
      <c r="B937" t="str">
        <f t="shared" si="64"/>
        <v>10000</v>
      </c>
      <c r="C937" t="str">
        <f t="shared" si="67"/>
        <v>0000116418</v>
      </c>
      <c r="D937" t="str">
        <f>"609660"</f>
        <v>609660</v>
      </c>
      <c r="E937" t="s">
        <v>121</v>
      </c>
      <c r="F937">
        <v>2235703.75</v>
      </c>
      <c r="G937">
        <v>0</v>
      </c>
      <c r="H937">
        <v>2235703.75</v>
      </c>
    </row>
    <row r="938" spans="1:8" hidden="1" x14ac:dyDescent="0.35">
      <c r="A938">
        <v>14000</v>
      </c>
      <c r="B938" t="str">
        <f t="shared" si="64"/>
        <v>10000</v>
      </c>
      <c r="C938" t="str">
        <f>"0000116420"</f>
        <v>0000116420</v>
      </c>
      <c r="D938" t="str">
        <f>"101010"</f>
        <v>101010</v>
      </c>
      <c r="E938" t="s">
        <v>27</v>
      </c>
      <c r="F938">
        <v>0</v>
      </c>
      <c r="G938">
        <v>0</v>
      </c>
      <c r="H938">
        <v>0</v>
      </c>
    </row>
    <row r="939" spans="1:8" hidden="1" x14ac:dyDescent="0.35">
      <c r="A939">
        <v>14000</v>
      </c>
      <c r="B939" t="str">
        <f t="shared" si="64"/>
        <v>10000</v>
      </c>
      <c r="C939" t="str">
        <f>"0000116421"</f>
        <v>0000116421</v>
      </c>
      <c r="D939" t="str">
        <f>"101010"</f>
        <v>101010</v>
      </c>
      <c r="E939" t="s">
        <v>27</v>
      </c>
      <c r="F939">
        <v>0</v>
      </c>
      <c r="G939">
        <v>0</v>
      </c>
      <c r="H939">
        <v>0</v>
      </c>
    </row>
    <row r="940" spans="1:8" hidden="1" x14ac:dyDescent="0.35">
      <c r="A940">
        <v>14000</v>
      </c>
      <c r="B940" t="str">
        <f t="shared" si="64"/>
        <v>10000</v>
      </c>
      <c r="C940" t="str">
        <f t="shared" ref="C940:C956" si="68">"0000116422"</f>
        <v>0000116422</v>
      </c>
      <c r="D940" t="str">
        <f>"101010"</f>
        <v>101010</v>
      </c>
      <c r="E940" t="s">
        <v>27</v>
      </c>
      <c r="F940">
        <v>125.19</v>
      </c>
      <c r="G940">
        <v>981.25</v>
      </c>
      <c r="H940">
        <v>1106.44</v>
      </c>
    </row>
    <row r="941" spans="1:8" hidden="1" x14ac:dyDescent="0.35">
      <c r="A941">
        <v>14000</v>
      </c>
      <c r="B941" t="str">
        <f t="shared" si="64"/>
        <v>10000</v>
      </c>
      <c r="C941" t="str">
        <f t="shared" si="68"/>
        <v>0000116422</v>
      </c>
      <c r="D941" t="str">
        <f>"205025"</f>
        <v>205025</v>
      </c>
      <c r="E941" t="s">
        <v>29</v>
      </c>
      <c r="F941">
        <v>-292.5</v>
      </c>
      <c r="G941">
        <v>0</v>
      </c>
      <c r="H941">
        <v>-292.5</v>
      </c>
    </row>
    <row r="942" spans="1:8" hidden="1" x14ac:dyDescent="0.35">
      <c r="A942">
        <v>14000</v>
      </c>
      <c r="B942" t="str">
        <f t="shared" si="64"/>
        <v>10000</v>
      </c>
      <c r="C942" t="str">
        <f t="shared" si="68"/>
        <v>0000116422</v>
      </c>
      <c r="D942" t="str">
        <f>"308000"</f>
        <v>308000</v>
      </c>
      <c r="E942" t="s">
        <v>91</v>
      </c>
      <c r="F942">
        <v>-1076.5</v>
      </c>
      <c r="G942">
        <v>0</v>
      </c>
      <c r="H942">
        <v>-1076.5</v>
      </c>
    </row>
    <row r="943" spans="1:8" hidden="1" x14ac:dyDescent="0.35">
      <c r="A943">
        <v>14000</v>
      </c>
      <c r="B943" t="str">
        <f t="shared" si="64"/>
        <v>10000</v>
      </c>
      <c r="C943" t="str">
        <f t="shared" si="68"/>
        <v>0000116422</v>
      </c>
      <c r="D943" t="str">
        <f>"4016590"</f>
        <v>4016590</v>
      </c>
      <c r="E943" t="s">
        <v>122</v>
      </c>
      <c r="F943">
        <v>-46858.83</v>
      </c>
      <c r="G943">
        <v>-26187.98</v>
      </c>
      <c r="H943">
        <v>-73046.81</v>
      </c>
    </row>
    <row r="944" spans="1:8" hidden="1" x14ac:dyDescent="0.35">
      <c r="A944">
        <v>14000</v>
      </c>
      <c r="B944" t="str">
        <f t="shared" ref="B944:B1007" si="69">"10000"</f>
        <v>10000</v>
      </c>
      <c r="C944" t="str">
        <f t="shared" si="68"/>
        <v>0000116422</v>
      </c>
      <c r="D944" t="str">
        <f>"5011110"</f>
        <v>5011110</v>
      </c>
      <c r="E944" t="s">
        <v>34</v>
      </c>
      <c r="F944">
        <v>1879.82</v>
      </c>
      <c r="G944">
        <v>379.58</v>
      </c>
      <c r="H944">
        <v>2259.4</v>
      </c>
    </row>
    <row r="945" spans="1:8" hidden="1" x14ac:dyDescent="0.35">
      <c r="A945">
        <v>14000</v>
      </c>
      <c r="B945" t="str">
        <f t="shared" si="69"/>
        <v>10000</v>
      </c>
      <c r="C945" t="str">
        <f t="shared" si="68"/>
        <v>0000116422</v>
      </c>
      <c r="D945" t="str">
        <f>"5011120"</f>
        <v>5011120</v>
      </c>
      <c r="E945" t="s">
        <v>35</v>
      </c>
      <c r="F945">
        <v>988.14</v>
      </c>
      <c r="G945">
        <v>199.06</v>
      </c>
      <c r="H945">
        <v>1187.2</v>
      </c>
    </row>
    <row r="946" spans="1:8" hidden="1" x14ac:dyDescent="0.35">
      <c r="A946">
        <v>14000</v>
      </c>
      <c r="B946" t="str">
        <f t="shared" si="69"/>
        <v>10000</v>
      </c>
      <c r="C946" t="str">
        <f t="shared" si="68"/>
        <v>0000116422</v>
      </c>
      <c r="D946" t="str">
        <f>"5011140"</f>
        <v>5011140</v>
      </c>
      <c r="E946" t="s">
        <v>36</v>
      </c>
      <c r="F946">
        <v>174.22</v>
      </c>
      <c r="G946">
        <v>35.18</v>
      </c>
      <c r="H946">
        <v>209.4</v>
      </c>
    </row>
    <row r="947" spans="1:8" hidden="1" x14ac:dyDescent="0.35">
      <c r="A947">
        <v>14000</v>
      </c>
      <c r="B947" t="str">
        <f t="shared" si="69"/>
        <v>10000</v>
      </c>
      <c r="C947" t="str">
        <f t="shared" si="68"/>
        <v>0000116422</v>
      </c>
      <c r="D947" t="str">
        <f>"5011150"</f>
        <v>5011150</v>
      </c>
      <c r="E947" t="s">
        <v>37</v>
      </c>
      <c r="F947">
        <v>1761.5</v>
      </c>
      <c r="G947">
        <v>354.5</v>
      </c>
      <c r="H947">
        <v>2116</v>
      </c>
    </row>
    <row r="948" spans="1:8" hidden="1" x14ac:dyDescent="0.35">
      <c r="A948">
        <v>14000</v>
      </c>
      <c r="B948" t="str">
        <f t="shared" si="69"/>
        <v>10000</v>
      </c>
      <c r="C948" t="str">
        <f t="shared" si="68"/>
        <v>0000116422</v>
      </c>
      <c r="D948" t="str">
        <f>"5011160"</f>
        <v>5011160</v>
      </c>
      <c r="E948" t="s">
        <v>38</v>
      </c>
      <c r="F948">
        <v>145.6</v>
      </c>
      <c r="G948">
        <v>29.4</v>
      </c>
      <c r="H948">
        <v>175</v>
      </c>
    </row>
    <row r="949" spans="1:8" hidden="1" x14ac:dyDescent="0.35">
      <c r="A949">
        <v>14000</v>
      </c>
      <c r="B949" t="str">
        <f t="shared" si="69"/>
        <v>10000</v>
      </c>
      <c r="C949" t="str">
        <f t="shared" si="68"/>
        <v>0000116422</v>
      </c>
      <c r="D949" t="str">
        <f>"5011170"</f>
        <v>5011170</v>
      </c>
      <c r="E949" t="s">
        <v>39</v>
      </c>
      <c r="F949">
        <v>79.290000000000006</v>
      </c>
      <c r="G949">
        <v>16.010000000000002</v>
      </c>
      <c r="H949">
        <v>95.3</v>
      </c>
    </row>
    <row r="950" spans="1:8" hidden="1" x14ac:dyDescent="0.35">
      <c r="A950">
        <v>14000</v>
      </c>
      <c r="B950" t="str">
        <f t="shared" si="69"/>
        <v>10000</v>
      </c>
      <c r="C950" t="str">
        <f t="shared" si="68"/>
        <v>0000116422</v>
      </c>
      <c r="D950" t="str">
        <f>"5011230"</f>
        <v>5011230</v>
      </c>
      <c r="E950" t="s">
        <v>42</v>
      </c>
      <c r="F950">
        <v>13125</v>
      </c>
      <c r="G950">
        <v>2625</v>
      </c>
      <c r="H950">
        <v>15750</v>
      </c>
    </row>
    <row r="951" spans="1:8" hidden="1" x14ac:dyDescent="0.35">
      <c r="A951">
        <v>14000</v>
      </c>
      <c r="B951" t="str">
        <f t="shared" si="69"/>
        <v>10000</v>
      </c>
      <c r="C951" t="str">
        <f t="shared" si="68"/>
        <v>0000116422</v>
      </c>
      <c r="D951" t="str">
        <f>"5011380"</f>
        <v>5011380</v>
      </c>
      <c r="E951" t="s">
        <v>44</v>
      </c>
      <c r="F951">
        <v>50</v>
      </c>
      <c r="G951">
        <v>10</v>
      </c>
      <c r="H951">
        <v>60</v>
      </c>
    </row>
    <row r="952" spans="1:8" hidden="1" x14ac:dyDescent="0.35">
      <c r="A952">
        <v>14000</v>
      </c>
      <c r="B952" t="str">
        <f t="shared" si="69"/>
        <v>10000</v>
      </c>
      <c r="C952" t="str">
        <f t="shared" si="68"/>
        <v>0000116422</v>
      </c>
      <c r="D952" t="str">
        <f>"5012440"</f>
        <v>5012440</v>
      </c>
      <c r="E952" t="s">
        <v>58</v>
      </c>
      <c r="F952">
        <v>292.5</v>
      </c>
      <c r="G952">
        <v>0</v>
      </c>
      <c r="H952">
        <v>292.5</v>
      </c>
    </row>
    <row r="953" spans="1:8" hidden="1" x14ac:dyDescent="0.35">
      <c r="A953">
        <v>14000</v>
      </c>
      <c r="B953" t="str">
        <f t="shared" si="69"/>
        <v>10000</v>
      </c>
      <c r="C953" t="str">
        <f t="shared" si="68"/>
        <v>0000116422</v>
      </c>
      <c r="D953" t="str">
        <f>"5012820"</f>
        <v>5012820</v>
      </c>
      <c r="E953" t="s">
        <v>65</v>
      </c>
      <c r="F953">
        <v>565.6</v>
      </c>
      <c r="G953">
        <v>0</v>
      </c>
      <c r="H953">
        <v>565.6</v>
      </c>
    </row>
    <row r="954" spans="1:8" hidden="1" x14ac:dyDescent="0.35">
      <c r="A954">
        <v>14000</v>
      </c>
      <c r="B954" t="str">
        <f t="shared" si="69"/>
        <v>10000</v>
      </c>
      <c r="C954" t="str">
        <f t="shared" si="68"/>
        <v>0000116422</v>
      </c>
      <c r="D954" t="str">
        <f>"5012850"</f>
        <v>5012850</v>
      </c>
      <c r="E954" t="s">
        <v>68</v>
      </c>
      <c r="F954">
        <v>1278.48</v>
      </c>
      <c r="G954">
        <v>0</v>
      </c>
      <c r="H954">
        <v>1278.48</v>
      </c>
    </row>
    <row r="955" spans="1:8" hidden="1" x14ac:dyDescent="0.35">
      <c r="A955">
        <v>14000</v>
      </c>
      <c r="B955" t="str">
        <f t="shared" si="69"/>
        <v>10000</v>
      </c>
      <c r="C955" t="str">
        <f t="shared" si="68"/>
        <v>0000116422</v>
      </c>
      <c r="D955" t="str">
        <f>"5012880"</f>
        <v>5012880</v>
      </c>
      <c r="E955" t="s">
        <v>69</v>
      </c>
      <c r="F955">
        <v>596.25</v>
      </c>
      <c r="G955">
        <v>0</v>
      </c>
      <c r="H955">
        <v>596.25</v>
      </c>
    </row>
    <row r="956" spans="1:8" hidden="1" x14ac:dyDescent="0.35">
      <c r="A956">
        <v>14000</v>
      </c>
      <c r="B956" t="str">
        <f t="shared" si="69"/>
        <v>10000</v>
      </c>
      <c r="C956" t="str">
        <f t="shared" si="68"/>
        <v>0000116422</v>
      </c>
      <c r="D956" t="str">
        <f>"5014520"</f>
        <v>5014520</v>
      </c>
      <c r="E956" t="s">
        <v>85</v>
      </c>
      <c r="F956">
        <v>27166.240000000002</v>
      </c>
      <c r="G956">
        <v>21558</v>
      </c>
      <c r="H956">
        <v>48724.24</v>
      </c>
    </row>
    <row r="957" spans="1:8" hidden="1" x14ac:dyDescent="0.35">
      <c r="A957">
        <v>14000</v>
      </c>
      <c r="B957" t="str">
        <f t="shared" si="69"/>
        <v>10000</v>
      </c>
      <c r="C957" t="str">
        <f>"0000116456"</f>
        <v>0000116456</v>
      </c>
      <c r="D957" t="str">
        <f>"101010"</f>
        <v>101010</v>
      </c>
      <c r="E957" t="s">
        <v>27</v>
      </c>
      <c r="F957">
        <v>0</v>
      </c>
      <c r="G957">
        <v>0</v>
      </c>
      <c r="H957">
        <v>0</v>
      </c>
    </row>
    <row r="958" spans="1:8" hidden="1" x14ac:dyDescent="0.35">
      <c r="A958">
        <v>14000</v>
      </c>
      <c r="B958" t="str">
        <f t="shared" si="69"/>
        <v>10000</v>
      </c>
      <c r="C958" t="str">
        <f>"0000116466"</f>
        <v>0000116466</v>
      </c>
      <c r="D958" t="str">
        <f>"101010"</f>
        <v>101010</v>
      </c>
      <c r="E958" t="s">
        <v>27</v>
      </c>
      <c r="F958">
        <v>-27307.14</v>
      </c>
      <c r="G958">
        <v>20081.25</v>
      </c>
      <c r="H958">
        <v>-7225.89</v>
      </c>
    </row>
    <row r="959" spans="1:8" hidden="1" x14ac:dyDescent="0.35">
      <c r="A959">
        <v>14000</v>
      </c>
      <c r="B959" t="str">
        <f t="shared" si="69"/>
        <v>10000</v>
      </c>
      <c r="C959" t="str">
        <f>"0000116466"</f>
        <v>0000116466</v>
      </c>
      <c r="D959" t="str">
        <f>"308000"</f>
        <v>308000</v>
      </c>
      <c r="E959" t="s">
        <v>91</v>
      </c>
      <c r="F959">
        <v>32308.46</v>
      </c>
      <c r="G959">
        <v>0</v>
      </c>
      <c r="H959">
        <v>32308.46</v>
      </c>
    </row>
    <row r="960" spans="1:8" hidden="1" x14ac:dyDescent="0.35">
      <c r="A960">
        <v>14000</v>
      </c>
      <c r="B960" t="str">
        <f t="shared" si="69"/>
        <v>10000</v>
      </c>
      <c r="C960" t="str">
        <f>"0000116466"</f>
        <v>0000116466</v>
      </c>
      <c r="D960" t="str">
        <f>"4016540"</f>
        <v>4016540</v>
      </c>
      <c r="E960" t="s">
        <v>123</v>
      </c>
      <c r="F960">
        <v>-5001.32</v>
      </c>
      <c r="G960">
        <v>-20081.25</v>
      </c>
      <c r="H960">
        <v>-25082.57</v>
      </c>
    </row>
    <row r="961" spans="1:8" hidden="1" x14ac:dyDescent="0.35">
      <c r="A961">
        <v>14000</v>
      </c>
      <c r="B961" t="str">
        <f t="shared" si="69"/>
        <v>10000</v>
      </c>
      <c r="C961" t="str">
        <f t="shared" ref="C961:C972" si="70">"0000117106"</f>
        <v>0000117106</v>
      </c>
      <c r="D961" t="str">
        <f>"101010"</f>
        <v>101010</v>
      </c>
      <c r="E961" t="s">
        <v>27</v>
      </c>
      <c r="F961">
        <v>79.09</v>
      </c>
      <c r="G961">
        <v>0</v>
      </c>
      <c r="H961">
        <v>79.09</v>
      </c>
    </row>
    <row r="962" spans="1:8" hidden="1" x14ac:dyDescent="0.35">
      <c r="A962">
        <v>14000</v>
      </c>
      <c r="B962" t="str">
        <f t="shared" si="69"/>
        <v>10000</v>
      </c>
      <c r="C962" t="str">
        <f t="shared" si="70"/>
        <v>0000117106</v>
      </c>
      <c r="D962" t="str">
        <f>"308000"</f>
        <v>308000</v>
      </c>
      <c r="E962" t="s">
        <v>91</v>
      </c>
      <c r="F962">
        <v>-750.32</v>
      </c>
      <c r="G962">
        <v>0</v>
      </c>
      <c r="H962">
        <v>-750.32</v>
      </c>
    </row>
    <row r="963" spans="1:8" hidden="1" x14ac:dyDescent="0.35">
      <c r="A963">
        <v>14000</v>
      </c>
      <c r="B963" t="str">
        <f t="shared" si="69"/>
        <v>10000</v>
      </c>
      <c r="C963" t="str">
        <f t="shared" si="70"/>
        <v>0000117106</v>
      </c>
      <c r="D963" t="str">
        <f>"4016540"</f>
        <v>4016540</v>
      </c>
      <c r="E963" t="s">
        <v>123</v>
      </c>
      <c r="F963">
        <v>-8364.3700000000008</v>
      </c>
      <c r="G963">
        <v>0</v>
      </c>
      <c r="H963">
        <v>-8364.3700000000008</v>
      </c>
    </row>
    <row r="964" spans="1:8" hidden="1" x14ac:dyDescent="0.35">
      <c r="A964">
        <v>14000</v>
      </c>
      <c r="B964" t="str">
        <f t="shared" si="69"/>
        <v>10000</v>
      </c>
      <c r="C964" t="str">
        <f t="shared" si="70"/>
        <v>0000117106</v>
      </c>
      <c r="D964" t="str">
        <f>"5011110"</f>
        <v>5011110</v>
      </c>
      <c r="E964" t="s">
        <v>34</v>
      </c>
      <c r="F964">
        <v>581</v>
      </c>
      <c r="G964">
        <v>0</v>
      </c>
      <c r="H964">
        <v>581</v>
      </c>
    </row>
    <row r="965" spans="1:8" hidden="1" x14ac:dyDescent="0.35">
      <c r="A965">
        <v>14000</v>
      </c>
      <c r="B965" t="str">
        <f t="shared" si="69"/>
        <v>10000</v>
      </c>
      <c r="C965" t="str">
        <f t="shared" si="70"/>
        <v>0000117106</v>
      </c>
      <c r="D965" t="str">
        <f>"5011120"</f>
        <v>5011120</v>
      </c>
      <c r="E965" t="s">
        <v>35</v>
      </c>
      <c r="F965">
        <v>465.9</v>
      </c>
      <c r="G965">
        <v>0</v>
      </c>
      <c r="H965">
        <v>465.9</v>
      </c>
    </row>
    <row r="966" spans="1:8" hidden="1" x14ac:dyDescent="0.35">
      <c r="A966">
        <v>14000</v>
      </c>
      <c r="B966" t="str">
        <f t="shared" si="69"/>
        <v>10000</v>
      </c>
      <c r="C966" t="str">
        <f t="shared" si="70"/>
        <v>0000117106</v>
      </c>
      <c r="D966" t="str">
        <f>"5011140"</f>
        <v>5011140</v>
      </c>
      <c r="E966" t="s">
        <v>36</v>
      </c>
      <c r="F966">
        <v>60.07</v>
      </c>
      <c r="G966">
        <v>0</v>
      </c>
      <c r="H966">
        <v>60.07</v>
      </c>
    </row>
    <row r="967" spans="1:8" hidden="1" x14ac:dyDescent="0.35">
      <c r="A967">
        <v>14000</v>
      </c>
      <c r="B967" t="str">
        <f t="shared" si="69"/>
        <v>10000</v>
      </c>
      <c r="C967" t="str">
        <f t="shared" si="70"/>
        <v>0000117106</v>
      </c>
      <c r="D967" t="str">
        <f>"5011150"</f>
        <v>5011150</v>
      </c>
      <c r="E967" t="s">
        <v>37</v>
      </c>
      <c r="F967">
        <v>1339.31</v>
      </c>
      <c r="G967">
        <v>0</v>
      </c>
      <c r="H967">
        <v>1339.31</v>
      </c>
    </row>
    <row r="968" spans="1:8" hidden="1" x14ac:dyDescent="0.35">
      <c r="A968">
        <v>14000</v>
      </c>
      <c r="B968" t="str">
        <f t="shared" si="69"/>
        <v>10000</v>
      </c>
      <c r="C968" t="str">
        <f t="shared" si="70"/>
        <v>0000117106</v>
      </c>
      <c r="D968" t="str">
        <f>"5011160"</f>
        <v>5011160</v>
      </c>
      <c r="E968" t="s">
        <v>38</v>
      </c>
      <c r="F968">
        <v>50.21</v>
      </c>
      <c r="G968">
        <v>0</v>
      </c>
      <c r="H968">
        <v>50.21</v>
      </c>
    </row>
    <row r="969" spans="1:8" hidden="1" x14ac:dyDescent="0.35">
      <c r="A969">
        <v>14000</v>
      </c>
      <c r="B969" t="str">
        <f t="shared" si="69"/>
        <v>10000</v>
      </c>
      <c r="C969" t="str">
        <f t="shared" si="70"/>
        <v>0000117106</v>
      </c>
      <c r="D969" t="str">
        <f>"5011170"</f>
        <v>5011170</v>
      </c>
      <c r="E969" t="s">
        <v>39</v>
      </c>
      <c r="F969">
        <v>27.34</v>
      </c>
      <c r="G969">
        <v>0</v>
      </c>
      <c r="H969">
        <v>27.34</v>
      </c>
    </row>
    <row r="970" spans="1:8" hidden="1" x14ac:dyDescent="0.35">
      <c r="A970">
        <v>14000</v>
      </c>
      <c r="B970" t="str">
        <f t="shared" si="69"/>
        <v>10000</v>
      </c>
      <c r="C970" t="str">
        <f t="shared" si="70"/>
        <v>0000117106</v>
      </c>
      <c r="D970" t="str">
        <f>"5011230"</f>
        <v>5011230</v>
      </c>
      <c r="E970" t="s">
        <v>42</v>
      </c>
      <c r="F970">
        <v>4551.43</v>
      </c>
      <c r="G970">
        <v>0</v>
      </c>
      <c r="H970">
        <v>4551.43</v>
      </c>
    </row>
    <row r="971" spans="1:8" hidden="1" x14ac:dyDescent="0.35">
      <c r="A971">
        <v>14000</v>
      </c>
      <c r="B971" t="str">
        <f t="shared" si="69"/>
        <v>10000</v>
      </c>
      <c r="C971" t="str">
        <f t="shared" si="70"/>
        <v>0000117106</v>
      </c>
      <c r="D971" t="str">
        <f>"5011410"</f>
        <v>5011410</v>
      </c>
      <c r="E971" t="s">
        <v>45</v>
      </c>
      <c r="F971">
        <v>1893.09</v>
      </c>
      <c r="G971">
        <v>0</v>
      </c>
      <c r="H971">
        <v>1893.09</v>
      </c>
    </row>
    <row r="972" spans="1:8" hidden="1" x14ac:dyDescent="0.35">
      <c r="A972">
        <v>14000</v>
      </c>
      <c r="B972" t="str">
        <f t="shared" si="69"/>
        <v>10000</v>
      </c>
      <c r="C972" t="str">
        <f t="shared" si="70"/>
        <v>0000117106</v>
      </c>
      <c r="D972" t="str">
        <f>"5011660"</f>
        <v>5011660</v>
      </c>
      <c r="E972" t="s">
        <v>48</v>
      </c>
      <c r="F972">
        <v>67.25</v>
      </c>
      <c r="G972">
        <v>0</v>
      </c>
      <c r="H972">
        <v>67.25</v>
      </c>
    </row>
    <row r="973" spans="1:8" hidden="1" x14ac:dyDescent="0.35">
      <c r="A973">
        <v>14000</v>
      </c>
      <c r="B973" t="str">
        <f t="shared" si="69"/>
        <v>10000</v>
      </c>
      <c r="C973" t="str">
        <f t="shared" ref="C973:C982" si="71">"0000118266"</f>
        <v>0000118266</v>
      </c>
      <c r="D973" t="str">
        <f>"101010"</f>
        <v>101010</v>
      </c>
      <c r="E973" t="s">
        <v>27</v>
      </c>
      <c r="F973">
        <v>-4542.46</v>
      </c>
      <c r="G973">
        <v>0</v>
      </c>
      <c r="H973">
        <v>-4542.46</v>
      </c>
    </row>
    <row r="974" spans="1:8" hidden="1" x14ac:dyDescent="0.35">
      <c r="A974">
        <v>14000</v>
      </c>
      <c r="B974" t="str">
        <f t="shared" si="69"/>
        <v>10000</v>
      </c>
      <c r="C974" t="str">
        <f t="shared" si="71"/>
        <v>0000118266</v>
      </c>
      <c r="D974" t="str">
        <f>"308000"</f>
        <v>308000</v>
      </c>
      <c r="E974" t="s">
        <v>91</v>
      </c>
      <c r="F974">
        <v>-9688.5</v>
      </c>
      <c r="G974">
        <v>0</v>
      </c>
      <c r="H974">
        <v>-9688.5</v>
      </c>
    </row>
    <row r="975" spans="1:8" hidden="1" x14ac:dyDescent="0.35">
      <c r="A975">
        <v>14000</v>
      </c>
      <c r="B975" t="str">
        <f t="shared" si="69"/>
        <v>10000</v>
      </c>
      <c r="C975" t="str">
        <f t="shared" si="71"/>
        <v>0000118266</v>
      </c>
      <c r="D975" t="str">
        <f>"5011110"</f>
        <v>5011110</v>
      </c>
      <c r="E975" t="s">
        <v>34</v>
      </c>
      <c r="F975">
        <v>1495.55</v>
      </c>
      <c r="G975">
        <v>0</v>
      </c>
      <c r="H975">
        <v>1495.55</v>
      </c>
    </row>
    <row r="976" spans="1:8" hidden="1" x14ac:dyDescent="0.35">
      <c r="A976">
        <v>14000</v>
      </c>
      <c r="B976" t="str">
        <f t="shared" si="69"/>
        <v>10000</v>
      </c>
      <c r="C976" t="str">
        <f t="shared" si="71"/>
        <v>0000118266</v>
      </c>
      <c r="D976" t="str">
        <f>"5011120"</f>
        <v>5011120</v>
      </c>
      <c r="E976" t="s">
        <v>35</v>
      </c>
      <c r="F976">
        <v>795.87</v>
      </c>
      <c r="G976">
        <v>0</v>
      </c>
      <c r="H976">
        <v>795.87</v>
      </c>
    </row>
    <row r="977" spans="1:8" hidden="1" x14ac:dyDescent="0.35">
      <c r="A977">
        <v>14000</v>
      </c>
      <c r="B977" t="str">
        <f t="shared" si="69"/>
        <v>10000</v>
      </c>
      <c r="C977" t="str">
        <f t="shared" si="71"/>
        <v>0000118266</v>
      </c>
      <c r="D977" t="str">
        <f>"5011140"</f>
        <v>5011140</v>
      </c>
      <c r="E977" t="s">
        <v>36</v>
      </c>
      <c r="F977">
        <v>138.59</v>
      </c>
      <c r="G977">
        <v>0</v>
      </c>
      <c r="H977">
        <v>138.59</v>
      </c>
    </row>
    <row r="978" spans="1:8" hidden="1" x14ac:dyDescent="0.35">
      <c r="A978">
        <v>14000</v>
      </c>
      <c r="B978" t="str">
        <f t="shared" si="69"/>
        <v>10000</v>
      </c>
      <c r="C978" t="str">
        <f t="shared" si="71"/>
        <v>0000118266</v>
      </c>
      <c r="D978" t="str">
        <f>"5011150"</f>
        <v>5011150</v>
      </c>
      <c r="E978" t="s">
        <v>37</v>
      </c>
      <c r="F978">
        <v>1052.5</v>
      </c>
      <c r="G978">
        <v>0</v>
      </c>
      <c r="H978">
        <v>1052.5</v>
      </c>
    </row>
    <row r="979" spans="1:8" hidden="1" x14ac:dyDescent="0.35">
      <c r="A979">
        <v>14000</v>
      </c>
      <c r="B979" t="str">
        <f t="shared" si="69"/>
        <v>10000</v>
      </c>
      <c r="C979" t="str">
        <f t="shared" si="71"/>
        <v>0000118266</v>
      </c>
      <c r="D979" t="str">
        <f>"5011160"</f>
        <v>5011160</v>
      </c>
      <c r="E979" t="s">
        <v>38</v>
      </c>
      <c r="F979">
        <v>115.85</v>
      </c>
      <c r="G979">
        <v>0</v>
      </c>
      <c r="H979">
        <v>115.85</v>
      </c>
    </row>
    <row r="980" spans="1:8" hidden="1" x14ac:dyDescent="0.35">
      <c r="A980">
        <v>14000</v>
      </c>
      <c r="B980" t="str">
        <f t="shared" si="69"/>
        <v>10000</v>
      </c>
      <c r="C980" t="str">
        <f t="shared" si="71"/>
        <v>0000118266</v>
      </c>
      <c r="D980" t="str">
        <f>"5011170"</f>
        <v>5011170</v>
      </c>
      <c r="E980" t="s">
        <v>39</v>
      </c>
      <c r="F980">
        <v>63.09</v>
      </c>
      <c r="G980">
        <v>0</v>
      </c>
      <c r="H980">
        <v>63.09</v>
      </c>
    </row>
    <row r="981" spans="1:8" hidden="1" x14ac:dyDescent="0.35">
      <c r="A981">
        <v>14000</v>
      </c>
      <c r="B981" t="str">
        <f t="shared" si="69"/>
        <v>10000</v>
      </c>
      <c r="C981" t="str">
        <f t="shared" si="71"/>
        <v>0000118266</v>
      </c>
      <c r="D981" t="str">
        <f>"5011230"</f>
        <v>5011230</v>
      </c>
      <c r="E981" t="s">
        <v>42</v>
      </c>
      <c r="F981">
        <v>10509.51</v>
      </c>
      <c r="G981">
        <v>0</v>
      </c>
      <c r="H981">
        <v>10509.51</v>
      </c>
    </row>
    <row r="982" spans="1:8" hidden="1" x14ac:dyDescent="0.35">
      <c r="A982">
        <v>14000</v>
      </c>
      <c r="B982" t="str">
        <f t="shared" si="69"/>
        <v>10000</v>
      </c>
      <c r="C982" t="str">
        <f t="shared" si="71"/>
        <v>0000118266</v>
      </c>
      <c r="D982" t="str">
        <f>"5011380"</f>
        <v>5011380</v>
      </c>
      <c r="E982" t="s">
        <v>44</v>
      </c>
      <c r="F982">
        <v>60</v>
      </c>
      <c r="G982">
        <v>0</v>
      </c>
      <c r="H982">
        <v>60</v>
      </c>
    </row>
    <row r="983" spans="1:8" hidden="1" x14ac:dyDescent="0.35">
      <c r="A983">
        <v>14000</v>
      </c>
      <c r="B983" t="str">
        <f t="shared" si="69"/>
        <v>10000</v>
      </c>
      <c r="C983" t="str">
        <f t="shared" ref="C983:C989" si="72">"0000118271"</f>
        <v>0000118271</v>
      </c>
      <c r="D983" t="str">
        <f>"101010"</f>
        <v>101010</v>
      </c>
      <c r="E983" t="s">
        <v>27</v>
      </c>
      <c r="F983">
        <v>0</v>
      </c>
      <c r="G983">
        <v>0</v>
      </c>
      <c r="H983">
        <v>0</v>
      </c>
    </row>
    <row r="984" spans="1:8" hidden="1" x14ac:dyDescent="0.35">
      <c r="A984">
        <v>14000</v>
      </c>
      <c r="B984" t="str">
        <f t="shared" si="69"/>
        <v>10000</v>
      </c>
      <c r="C984" t="str">
        <f t="shared" si="72"/>
        <v>0000118271</v>
      </c>
      <c r="D984" t="str">
        <f>"205025"</f>
        <v>205025</v>
      </c>
      <c r="E984" t="s">
        <v>29</v>
      </c>
      <c r="F984">
        <v>0</v>
      </c>
      <c r="G984">
        <v>0</v>
      </c>
      <c r="H984">
        <v>0</v>
      </c>
    </row>
    <row r="985" spans="1:8" hidden="1" x14ac:dyDescent="0.35">
      <c r="A985">
        <v>14000</v>
      </c>
      <c r="B985" t="str">
        <f t="shared" si="69"/>
        <v>10000</v>
      </c>
      <c r="C985" t="str">
        <f t="shared" si="72"/>
        <v>0000118271</v>
      </c>
      <c r="D985" t="str">
        <f>"4016839"</f>
        <v>4016839</v>
      </c>
      <c r="E985" t="s">
        <v>116</v>
      </c>
      <c r="F985">
        <v>-2200.04</v>
      </c>
      <c r="G985">
        <v>0</v>
      </c>
      <c r="H985">
        <v>-2200.04</v>
      </c>
    </row>
    <row r="986" spans="1:8" hidden="1" x14ac:dyDescent="0.35">
      <c r="A986">
        <v>14000</v>
      </c>
      <c r="B986" t="str">
        <f t="shared" si="69"/>
        <v>10000</v>
      </c>
      <c r="C986" t="str">
        <f t="shared" si="72"/>
        <v>0000118271</v>
      </c>
      <c r="D986" t="str">
        <f>"5012440"</f>
        <v>5012440</v>
      </c>
      <c r="E986" t="s">
        <v>58</v>
      </c>
      <c r="F986">
        <v>1850</v>
      </c>
      <c r="G986">
        <v>0</v>
      </c>
      <c r="H986">
        <v>1850</v>
      </c>
    </row>
    <row r="987" spans="1:8" hidden="1" x14ac:dyDescent="0.35">
      <c r="A987">
        <v>14000</v>
      </c>
      <c r="B987" t="str">
        <f t="shared" si="69"/>
        <v>10000</v>
      </c>
      <c r="C987" t="str">
        <f t="shared" si="72"/>
        <v>0000118271</v>
      </c>
      <c r="D987" t="str">
        <f>"5012820"</f>
        <v>5012820</v>
      </c>
      <c r="E987" t="s">
        <v>65</v>
      </c>
      <c r="F987">
        <v>151.19999999999999</v>
      </c>
      <c r="G987">
        <v>0</v>
      </c>
      <c r="H987">
        <v>151.19999999999999</v>
      </c>
    </row>
    <row r="988" spans="1:8" hidden="1" x14ac:dyDescent="0.35">
      <c r="A988">
        <v>14000</v>
      </c>
      <c r="B988" t="str">
        <f t="shared" si="69"/>
        <v>10000</v>
      </c>
      <c r="C988" t="str">
        <f t="shared" si="72"/>
        <v>0000118271</v>
      </c>
      <c r="D988" t="str">
        <f>"5012850"</f>
        <v>5012850</v>
      </c>
      <c r="E988" t="s">
        <v>68</v>
      </c>
      <c r="F988">
        <v>124.59</v>
      </c>
      <c r="G988">
        <v>0</v>
      </c>
      <c r="H988">
        <v>124.59</v>
      </c>
    </row>
    <row r="989" spans="1:8" hidden="1" x14ac:dyDescent="0.35">
      <c r="A989">
        <v>14000</v>
      </c>
      <c r="B989" t="str">
        <f t="shared" si="69"/>
        <v>10000</v>
      </c>
      <c r="C989" t="str">
        <f t="shared" si="72"/>
        <v>0000118271</v>
      </c>
      <c r="D989" t="str">
        <f>"5012880"</f>
        <v>5012880</v>
      </c>
      <c r="E989" t="s">
        <v>69</v>
      </c>
      <c r="F989">
        <v>74.25</v>
      </c>
      <c r="G989">
        <v>0</v>
      </c>
      <c r="H989">
        <v>74.25</v>
      </c>
    </row>
    <row r="990" spans="1:8" hidden="1" x14ac:dyDescent="0.35">
      <c r="A990">
        <v>14000</v>
      </c>
      <c r="B990" t="str">
        <f t="shared" si="69"/>
        <v>10000</v>
      </c>
      <c r="C990" t="str">
        <f>"0000118416"</f>
        <v>0000118416</v>
      </c>
      <c r="D990" t="str">
        <f>"101010"</f>
        <v>101010</v>
      </c>
      <c r="E990" t="s">
        <v>27</v>
      </c>
      <c r="F990">
        <v>0</v>
      </c>
      <c r="G990">
        <v>0</v>
      </c>
      <c r="H990">
        <v>0</v>
      </c>
    </row>
    <row r="991" spans="1:8" hidden="1" x14ac:dyDescent="0.35">
      <c r="A991">
        <v>14000</v>
      </c>
      <c r="B991" t="str">
        <f t="shared" si="69"/>
        <v>10000</v>
      </c>
      <c r="C991" t="str">
        <f>"0000118416"</f>
        <v>0000118416</v>
      </c>
      <c r="D991" t="str">
        <f>"205025"</f>
        <v>205025</v>
      </c>
      <c r="E991" t="s">
        <v>29</v>
      </c>
      <c r="F991">
        <v>0</v>
      </c>
      <c r="G991">
        <v>0</v>
      </c>
      <c r="H991">
        <v>0</v>
      </c>
    </row>
    <row r="992" spans="1:8" hidden="1" x14ac:dyDescent="0.35">
      <c r="A992">
        <v>14000</v>
      </c>
      <c r="B992" t="str">
        <f t="shared" si="69"/>
        <v>10000</v>
      </c>
      <c r="C992" t="str">
        <f>"0000118416"</f>
        <v>0000118416</v>
      </c>
      <c r="D992" t="str">
        <f>"5012820"</f>
        <v>5012820</v>
      </c>
      <c r="E992" t="s">
        <v>65</v>
      </c>
      <c r="F992">
        <v>0</v>
      </c>
      <c r="G992">
        <v>0</v>
      </c>
      <c r="H992">
        <v>0</v>
      </c>
    </row>
    <row r="993" spans="1:8" hidden="1" x14ac:dyDescent="0.35">
      <c r="A993">
        <v>14000</v>
      </c>
      <c r="B993" t="str">
        <f t="shared" si="69"/>
        <v>10000</v>
      </c>
      <c r="C993" t="str">
        <f>"0000118416"</f>
        <v>0000118416</v>
      </c>
      <c r="D993" t="str">
        <f>"5012850"</f>
        <v>5012850</v>
      </c>
      <c r="E993" t="s">
        <v>68</v>
      </c>
      <c r="F993">
        <v>0</v>
      </c>
      <c r="G993">
        <v>0</v>
      </c>
      <c r="H993">
        <v>0</v>
      </c>
    </row>
    <row r="994" spans="1:8" hidden="1" x14ac:dyDescent="0.35">
      <c r="A994">
        <v>14000</v>
      </c>
      <c r="B994" t="str">
        <f t="shared" si="69"/>
        <v>10000</v>
      </c>
      <c r="C994" t="str">
        <f>"0000118416"</f>
        <v>0000118416</v>
      </c>
      <c r="D994" t="str">
        <f>"5012880"</f>
        <v>5012880</v>
      </c>
      <c r="E994" t="s">
        <v>69</v>
      </c>
      <c r="F994">
        <v>0</v>
      </c>
      <c r="G994">
        <v>0</v>
      </c>
      <c r="H994">
        <v>0</v>
      </c>
    </row>
    <row r="995" spans="1:8" hidden="1" x14ac:dyDescent="0.35">
      <c r="A995">
        <v>14000</v>
      </c>
      <c r="B995" t="str">
        <f t="shared" si="69"/>
        <v>10000</v>
      </c>
      <c r="C995" t="str">
        <f>"0000118417"</f>
        <v>0000118417</v>
      </c>
      <c r="D995" t="str">
        <f>"101010"</f>
        <v>101010</v>
      </c>
      <c r="E995" t="s">
        <v>27</v>
      </c>
      <c r="F995">
        <v>0</v>
      </c>
      <c r="G995">
        <v>0</v>
      </c>
      <c r="H995">
        <v>0</v>
      </c>
    </row>
    <row r="996" spans="1:8" hidden="1" x14ac:dyDescent="0.35">
      <c r="A996">
        <v>14000</v>
      </c>
      <c r="B996" t="str">
        <f t="shared" si="69"/>
        <v>10000</v>
      </c>
      <c r="C996" t="str">
        <f>"0000118417"</f>
        <v>0000118417</v>
      </c>
      <c r="D996" t="str">
        <f>"205025"</f>
        <v>205025</v>
      </c>
      <c r="E996" t="s">
        <v>29</v>
      </c>
      <c r="F996">
        <v>0</v>
      </c>
      <c r="G996">
        <v>0</v>
      </c>
      <c r="H996">
        <v>0</v>
      </c>
    </row>
    <row r="997" spans="1:8" hidden="1" x14ac:dyDescent="0.35">
      <c r="A997">
        <v>14000</v>
      </c>
      <c r="B997" t="str">
        <f t="shared" si="69"/>
        <v>10000</v>
      </c>
      <c r="C997" t="str">
        <f>"0000118417"</f>
        <v>0000118417</v>
      </c>
      <c r="D997" t="str">
        <f>"4093643"</f>
        <v>4093643</v>
      </c>
      <c r="E997" t="s">
        <v>124</v>
      </c>
      <c r="F997">
        <v>-950</v>
      </c>
      <c r="G997">
        <v>0</v>
      </c>
      <c r="H997">
        <v>-950</v>
      </c>
    </row>
    <row r="998" spans="1:8" hidden="1" x14ac:dyDescent="0.35">
      <c r="A998">
        <v>14000</v>
      </c>
      <c r="B998" t="str">
        <f t="shared" si="69"/>
        <v>10000</v>
      </c>
      <c r="C998" t="str">
        <f>"0000118417"</f>
        <v>0000118417</v>
      </c>
      <c r="D998" t="str">
        <f>"5012440"</f>
        <v>5012440</v>
      </c>
      <c r="E998" t="s">
        <v>58</v>
      </c>
      <c r="F998">
        <v>950</v>
      </c>
      <c r="G998">
        <v>0</v>
      </c>
      <c r="H998">
        <v>950</v>
      </c>
    </row>
    <row r="999" spans="1:8" hidden="1" x14ac:dyDescent="0.35">
      <c r="A999">
        <v>14000</v>
      </c>
      <c r="B999" t="str">
        <f t="shared" si="69"/>
        <v>10000</v>
      </c>
      <c r="C999" t="str">
        <f t="shared" ref="C999:C1004" si="73">"0000118418"</f>
        <v>0000118418</v>
      </c>
      <c r="D999" t="str">
        <f>"101010"</f>
        <v>101010</v>
      </c>
      <c r="E999" t="s">
        <v>27</v>
      </c>
      <c r="F999">
        <v>35882.400000000001</v>
      </c>
      <c r="G999">
        <v>0</v>
      </c>
      <c r="H999">
        <v>35882.400000000001</v>
      </c>
    </row>
    <row r="1000" spans="1:8" hidden="1" x14ac:dyDescent="0.35">
      <c r="A1000">
        <v>14000</v>
      </c>
      <c r="B1000" t="str">
        <f t="shared" si="69"/>
        <v>10000</v>
      </c>
      <c r="C1000" t="str">
        <f t="shared" si="73"/>
        <v>0000118418</v>
      </c>
      <c r="D1000" t="str">
        <f>"205025"</f>
        <v>205025</v>
      </c>
      <c r="E1000" t="s">
        <v>29</v>
      </c>
      <c r="F1000">
        <v>0</v>
      </c>
      <c r="G1000">
        <v>0</v>
      </c>
      <c r="H1000">
        <v>0</v>
      </c>
    </row>
    <row r="1001" spans="1:8" hidden="1" x14ac:dyDescent="0.35">
      <c r="A1001">
        <v>14000</v>
      </c>
      <c r="B1001" t="str">
        <f t="shared" si="69"/>
        <v>10000</v>
      </c>
      <c r="C1001" t="str">
        <f t="shared" si="73"/>
        <v>0000118418</v>
      </c>
      <c r="D1001" t="str">
        <f>"4016588"</f>
        <v>4016588</v>
      </c>
      <c r="E1001" t="s">
        <v>118</v>
      </c>
      <c r="F1001">
        <v>-436136.62</v>
      </c>
      <c r="G1001">
        <v>-96302.8</v>
      </c>
      <c r="H1001">
        <v>-532439.42000000004</v>
      </c>
    </row>
    <row r="1002" spans="1:8" hidden="1" x14ac:dyDescent="0.35">
      <c r="A1002">
        <v>14000</v>
      </c>
      <c r="B1002" t="str">
        <f t="shared" si="69"/>
        <v>10000</v>
      </c>
      <c r="C1002" t="str">
        <f t="shared" si="73"/>
        <v>0000118418</v>
      </c>
      <c r="D1002" t="str">
        <f>"5014510"</f>
        <v>5014510</v>
      </c>
      <c r="E1002" t="s">
        <v>86</v>
      </c>
      <c r="F1002">
        <v>235776.87</v>
      </c>
      <c r="G1002">
        <v>38179.199999999997</v>
      </c>
      <c r="H1002">
        <v>273956.07</v>
      </c>
    </row>
    <row r="1003" spans="1:8" hidden="1" x14ac:dyDescent="0.35">
      <c r="A1003">
        <v>14000</v>
      </c>
      <c r="B1003" t="str">
        <f t="shared" si="69"/>
        <v>10000</v>
      </c>
      <c r="C1003" t="str">
        <f t="shared" si="73"/>
        <v>0000118418</v>
      </c>
      <c r="D1003" t="str">
        <f>"5014520"</f>
        <v>5014520</v>
      </c>
      <c r="E1003" t="s">
        <v>85</v>
      </c>
      <c r="F1003">
        <v>164477.35</v>
      </c>
      <c r="G1003">
        <v>30274.48</v>
      </c>
      <c r="H1003">
        <v>194751.83</v>
      </c>
    </row>
    <row r="1004" spans="1:8" hidden="1" x14ac:dyDescent="0.35">
      <c r="A1004">
        <v>14000</v>
      </c>
      <c r="B1004" t="str">
        <f t="shared" si="69"/>
        <v>10000</v>
      </c>
      <c r="C1004" t="str">
        <f t="shared" si="73"/>
        <v>0000118418</v>
      </c>
      <c r="D1004" t="str">
        <f>"609930"</f>
        <v>609930</v>
      </c>
      <c r="E1004" t="s">
        <v>106</v>
      </c>
      <c r="F1004">
        <v>0</v>
      </c>
      <c r="G1004">
        <v>27849.119999999999</v>
      </c>
      <c r="H1004">
        <v>27849.119999999999</v>
      </c>
    </row>
    <row r="1005" spans="1:8" hidden="1" x14ac:dyDescent="0.35">
      <c r="A1005">
        <v>14000</v>
      </c>
      <c r="B1005" t="str">
        <f t="shared" si="69"/>
        <v>10000</v>
      </c>
      <c r="C1005" t="str">
        <f>"0000118456"</f>
        <v>0000118456</v>
      </c>
      <c r="D1005" t="str">
        <f>"101010"</f>
        <v>101010</v>
      </c>
      <c r="E1005" t="s">
        <v>27</v>
      </c>
      <c r="F1005">
        <v>40695.68</v>
      </c>
      <c r="G1005">
        <v>-4306.8100000000004</v>
      </c>
      <c r="H1005">
        <v>36388.870000000003</v>
      </c>
    </row>
    <row r="1006" spans="1:8" hidden="1" x14ac:dyDescent="0.35">
      <c r="A1006">
        <v>14000</v>
      </c>
      <c r="B1006" t="str">
        <f t="shared" si="69"/>
        <v>10000</v>
      </c>
      <c r="C1006" t="str">
        <f>"0000118456"</f>
        <v>0000118456</v>
      </c>
      <c r="D1006" t="str">
        <f>"205025"</f>
        <v>205025</v>
      </c>
      <c r="E1006" t="s">
        <v>29</v>
      </c>
      <c r="F1006">
        <v>0</v>
      </c>
      <c r="G1006">
        <v>0</v>
      </c>
      <c r="H1006">
        <v>0</v>
      </c>
    </row>
    <row r="1007" spans="1:8" hidden="1" x14ac:dyDescent="0.35">
      <c r="A1007">
        <v>14000</v>
      </c>
      <c r="B1007" t="str">
        <f t="shared" si="69"/>
        <v>10000</v>
      </c>
      <c r="C1007" t="str">
        <f>"0000118456"</f>
        <v>0000118456</v>
      </c>
      <c r="D1007" t="str">
        <f>"4016017"</f>
        <v>4016017</v>
      </c>
      <c r="E1007" t="s">
        <v>119</v>
      </c>
      <c r="F1007">
        <v>-16428.669999999998</v>
      </c>
      <c r="G1007">
        <v>0</v>
      </c>
      <c r="H1007">
        <v>-16428.669999999998</v>
      </c>
    </row>
    <row r="1008" spans="1:8" hidden="1" x14ac:dyDescent="0.35">
      <c r="A1008">
        <v>14000</v>
      </c>
      <c r="B1008" t="str">
        <f t="shared" ref="B1008:B1071" si="74">"10000"</f>
        <v>10000</v>
      </c>
      <c r="C1008" t="str">
        <f>"0000118456"</f>
        <v>0000118456</v>
      </c>
      <c r="D1008" t="str">
        <f>"5014520"</f>
        <v>5014520</v>
      </c>
      <c r="E1008" t="s">
        <v>85</v>
      </c>
      <c r="F1008">
        <v>-24267.01</v>
      </c>
      <c r="G1008">
        <v>4306.8100000000004</v>
      </c>
      <c r="H1008">
        <v>-19960.2</v>
      </c>
    </row>
    <row r="1009" spans="1:8" hidden="1" x14ac:dyDescent="0.35">
      <c r="A1009">
        <v>14000</v>
      </c>
      <c r="B1009" t="str">
        <f t="shared" si="74"/>
        <v>10000</v>
      </c>
      <c r="C1009" t="str">
        <f t="shared" ref="C1009:C1019" si="75">"0000118458"</f>
        <v>0000118458</v>
      </c>
      <c r="D1009" t="str">
        <f>"101010"</f>
        <v>101010</v>
      </c>
      <c r="E1009" t="s">
        <v>27</v>
      </c>
      <c r="F1009">
        <v>-74210.080000000002</v>
      </c>
      <c r="G1009">
        <v>0</v>
      </c>
      <c r="H1009">
        <v>-74210.080000000002</v>
      </c>
    </row>
    <row r="1010" spans="1:8" hidden="1" x14ac:dyDescent="0.35">
      <c r="A1010">
        <v>14000</v>
      </c>
      <c r="B1010" t="str">
        <f t="shared" si="74"/>
        <v>10000</v>
      </c>
      <c r="C1010" t="str">
        <f t="shared" si="75"/>
        <v>0000118458</v>
      </c>
      <c r="D1010" t="str">
        <f>"205025"</f>
        <v>205025</v>
      </c>
      <c r="E1010" t="s">
        <v>29</v>
      </c>
      <c r="F1010">
        <v>0</v>
      </c>
      <c r="G1010">
        <v>0</v>
      </c>
      <c r="H1010">
        <v>0</v>
      </c>
    </row>
    <row r="1011" spans="1:8" hidden="1" x14ac:dyDescent="0.35">
      <c r="A1011">
        <v>14000</v>
      </c>
      <c r="B1011" t="str">
        <f t="shared" si="74"/>
        <v>10000</v>
      </c>
      <c r="C1011" t="str">
        <f t="shared" si="75"/>
        <v>0000118458</v>
      </c>
      <c r="D1011" t="str">
        <f>"308000"</f>
        <v>308000</v>
      </c>
      <c r="E1011" t="s">
        <v>91</v>
      </c>
      <c r="F1011">
        <v>-76471.600000000006</v>
      </c>
      <c r="G1011">
        <v>0</v>
      </c>
      <c r="H1011">
        <v>-76471.600000000006</v>
      </c>
    </row>
    <row r="1012" spans="1:8" hidden="1" x14ac:dyDescent="0.35">
      <c r="A1012">
        <v>14000</v>
      </c>
      <c r="B1012" t="str">
        <f t="shared" si="74"/>
        <v>10000</v>
      </c>
      <c r="C1012" t="str">
        <f t="shared" si="75"/>
        <v>0000118458</v>
      </c>
      <c r="D1012" t="str">
        <f>"5011110"</f>
        <v>5011110</v>
      </c>
      <c r="E1012" t="s">
        <v>34</v>
      </c>
      <c r="F1012">
        <v>736.8</v>
      </c>
      <c r="G1012">
        <v>0</v>
      </c>
      <c r="H1012">
        <v>736.8</v>
      </c>
    </row>
    <row r="1013" spans="1:8" hidden="1" x14ac:dyDescent="0.35">
      <c r="A1013">
        <v>14000</v>
      </c>
      <c r="B1013" t="str">
        <f t="shared" si="74"/>
        <v>10000</v>
      </c>
      <c r="C1013" t="str">
        <f t="shared" si="75"/>
        <v>0000118458</v>
      </c>
      <c r="D1013" t="str">
        <f>"5011120"</f>
        <v>5011120</v>
      </c>
      <c r="E1013" t="s">
        <v>35</v>
      </c>
      <c r="F1013">
        <v>384.22</v>
      </c>
      <c r="G1013">
        <v>0</v>
      </c>
      <c r="H1013">
        <v>384.22</v>
      </c>
    </row>
    <row r="1014" spans="1:8" hidden="1" x14ac:dyDescent="0.35">
      <c r="A1014">
        <v>14000</v>
      </c>
      <c r="B1014" t="str">
        <f t="shared" si="74"/>
        <v>10000</v>
      </c>
      <c r="C1014" t="str">
        <f t="shared" si="75"/>
        <v>0000118458</v>
      </c>
      <c r="D1014" t="str">
        <f>"5011140"</f>
        <v>5011140</v>
      </c>
      <c r="E1014" t="s">
        <v>36</v>
      </c>
      <c r="F1014">
        <v>68.27</v>
      </c>
      <c r="G1014">
        <v>0</v>
      </c>
      <c r="H1014">
        <v>68.27</v>
      </c>
    </row>
    <row r="1015" spans="1:8" hidden="1" x14ac:dyDescent="0.35">
      <c r="A1015">
        <v>14000</v>
      </c>
      <c r="B1015" t="str">
        <f t="shared" si="74"/>
        <v>10000</v>
      </c>
      <c r="C1015" t="str">
        <f t="shared" si="75"/>
        <v>0000118458</v>
      </c>
      <c r="D1015" t="str">
        <f>"5011150"</f>
        <v>5011150</v>
      </c>
      <c r="E1015" t="s">
        <v>37</v>
      </c>
      <c r="F1015">
        <v>560.01</v>
      </c>
      <c r="G1015">
        <v>0</v>
      </c>
      <c r="H1015">
        <v>560.01</v>
      </c>
    </row>
    <row r="1016" spans="1:8" hidden="1" x14ac:dyDescent="0.35">
      <c r="A1016">
        <v>14000</v>
      </c>
      <c r="B1016" t="str">
        <f t="shared" si="74"/>
        <v>10000</v>
      </c>
      <c r="C1016" t="str">
        <f t="shared" si="75"/>
        <v>0000118458</v>
      </c>
      <c r="D1016" t="str">
        <f>"5011160"</f>
        <v>5011160</v>
      </c>
      <c r="E1016" t="s">
        <v>38</v>
      </c>
      <c r="F1016">
        <v>57.06</v>
      </c>
      <c r="G1016">
        <v>0</v>
      </c>
      <c r="H1016">
        <v>57.06</v>
      </c>
    </row>
    <row r="1017" spans="1:8" hidden="1" x14ac:dyDescent="0.35">
      <c r="A1017">
        <v>14000</v>
      </c>
      <c r="B1017" t="str">
        <f t="shared" si="74"/>
        <v>10000</v>
      </c>
      <c r="C1017" t="str">
        <f t="shared" si="75"/>
        <v>0000118458</v>
      </c>
      <c r="D1017" t="str">
        <f>"5011170"</f>
        <v>5011170</v>
      </c>
      <c r="E1017" t="s">
        <v>39</v>
      </c>
      <c r="F1017">
        <v>31.08</v>
      </c>
      <c r="G1017">
        <v>0</v>
      </c>
      <c r="H1017">
        <v>31.08</v>
      </c>
    </row>
    <row r="1018" spans="1:8" hidden="1" x14ac:dyDescent="0.35">
      <c r="A1018">
        <v>14000</v>
      </c>
      <c r="B1018" t="str">
        <f t="shared" si="74"/>
        <v>10000</v>
      </c>
      <c r="C1018" t="str">
        <f t="shared" si="75"/>
        <v>0000118458</v>
      </c>
      <c r="D1018" t="str">
        <f>"5011230"</f>
        <v>5011230</v>
      </c>
      <c r="E1018" t="s">
        <v>42</v>
      </c>
      <c r="F1018">
        <v>5146.24</v>
      </c>
      <c r="G1018">
        <v>0</v>
      </c>
      <c r="H1018">
        <v>5146.24</v>
      </c>
    </row>
    <row r="1019" spans="1:8" hidden="1" x14ac:dyDescent="0.35">
      <c r="A1019">
        <v>14000</v>
      </c>
      <c r="B1019" t="str">
        <f t="shared" si="74"/>
        <v>10000</v>
      </c>
      <c r="C1019" t="str">
        <f t="shared" si="75"/>
        <v>0000118458</v>
      </c>
      <c r="D1019" t="str">
        <f>"5012730"</f>
        <v>5012730</v>
      </c>
      <c r="E1019" t="s">
        <v>63</v>
      </c>
      <c r="F1019">
        <v>143698</v>
      </c>
      <c r="G1019">
        <v>0</v>
      </c>
      <c r="H1019">
        <v>143698</v>
      </c>
    </row>
    <row r="1020" spans="1:8" hidden="1" x14ac:dyDescent="0.35">
      <c r="A1020">
        <v>14000</v>
      </c>
      <c r="B1020" t="str">
        <f t="shared" si="74"/>
        <v>10000</v>
      </c>
      <c r="C1020" t="str">
        <f>"0000118503"</f>
        <v>0000118503</v>
      </c>
      <c r="D1020" t="str">
        <f>"101010"</f>
        <v>101010</v>
      </c>
      <c r="E1020" t="s">
        <v>27</v>
      </c>
      <c r="F1020">
        <v>159314.5</v>
      </c>
      <c r="G1020">
        <v>0</v>
      </c>
      <c r="H1020">
        <v>159314.5</v>
      </c>
    </row>
    <row r="1021" spans="1:8" hidden="1" x14ac:dyDescent="0.35">
      <c r="A1021">
        <v>14000</v>
      </c>
      <c r="B1021" t="str">
        <f t="shared" si="74"/>
        <v>10000</v>
      </c>
      <c r="C1021" t="str">
        <f>"0000118503"</f>
        <v>0000118503</v>
      </c>
      <c r="D1021" t="str">
        <f>"205025"</f>
        <v>205025</v>
      </c>
      <c r="E1021" t="s">
        <v>29</v>
      </c>
      <c r="F1021">
        <v>0</v>
      </c>
      <c r="G1021">
        <v>0</v>
      </c>
      <c r="H1021">
        <v>0</v>
      </c>
    </row>
    <row r="1022" spans="1:8" hidden="1" x14ac:dyDescent="0.35">
      <c r="A1022">
        <v>14000</v>
      </c>
      <c r="B1022" t="str">
        <f t="shared" si="74"/>
        <v>10000</v>
      </c>
      <c r="C1022" t="str">
        <f>"0000118503"</f>
        <v>0000118503</v>
      </c>
      <c r="D1022" t="str">
        <f>"308000"</f>
        <v>308000</v>
      </c>
      <c r="E1022" t="s">
        <v>91</v>
      </c>
      <c r="F1022">
        <v>-234801.5</v>
      </c>
      <c r="G1022">
        <v>0</v>
      </c>
      <c r="H1022">
        <v>-234801.5</v>
      </c>
    </row>
    <row r="1023" spans="1:8" hidden="1" x14ac:dyDescent="0.35">
      <c r="A1023">
        <v>14000</v>
      </c>
      <c r="B1023" t="str">
        <f t="shared" si="74"/>
        <v>10000</v>
      </c>
      <c r="C1023" t="str">
        <f>"0000118503"</f>
        <v>0000118503</v>
      </c>
      <c r="D1023" t="str">
        <f>"5012730"</f>
        <v>5012730</v>
      </c>
      <c r="E1023" t="s">
        <v>63</v>
      </c>
      <c r="F1023">
        <v>75487</v>
      </c>
      <c r="G1023">
        <v>0</v>
      </c>
      <c r="H1023">
        <v>75487</v>
      </c>
    </row>
    <row r="1024" spans="1:8" hidden="1" x14ac:dyDescent="0.35">
      <c r="A1024">
        <v>14000</v>
      </c>
      <c r="B1024" t="str">
        <f t="shared" si="74"/>
        <v>10000</v>
      </c>
      <c r="C1024" t="str">
        <f t="shared" ref="C1024:C1036" si="76">"0000118507"</f>
        <v>0000118507</v>
      </c>
      <c r="D1024" t="str">
        <f>"101010"</f>
        <v>101010</v>
      </c>
      <c r="E1024" t="s">
        <v>27</v>
      </c>
      <c r="F1024">
        <v>-4180.4799999999996</v>
      </c>
      <c r="G1024">
        <v>-0.47</v>
      </c>
      <c r="H1024">
        <v>-4180.95</v>
      </c>
    </row>
    <row r="1025" spans="1:8" hidden="1" x14ac:dyDescent="0.35">
      <c r="A1025">
        <v>14000</v>
      </c>
      <c r="B1025" t="str">
        <f t="shared" si="74"/>
        <v>10000</v>
      </c>
      <c r="C1025" t="str">
        <f t="shared" si="76"/>
        <v>0000118507</v>
      </c>
      <c r="D1025" t="str">
        <f>"205025"</f>
        <v>205025</v>
      </c>
      <c r="E1025" t="s">
        <v>29</v>
      </c>
      <c r="F1025">
        <v>0</v>
      </c>
      <c r="G1025">
        <v>0</v>
      </c>
      <c r="H1025">
        <v>0</v>
      </c>
    </row>
    <row r="1026" spans="1:8" hidden="1" x14ac:dyDescent="0.35">
      <c r="A1026">
        <v>14000</v>
      </c>
      <c r="B1026" t="str">
        <f t="shared" si="74"/>
        <v>10000</v>
      </c>
      <c r="C1026" t="str">
        <f t="shared" si="76"/>
        <v>0000118507</v>
      </c>
      <c r="D1026" t="str">
        <f>"308000"</f>
        <v>308000</v>
      </c>
      <c r="E1026" t="s">
        <v>91</v>
      </c>
      <c r="F1026">
        <v>-538.25</v>
      </c>
      <c r="G1026">
        <v>0</v>
      </c>
      <c r="H1026">
        <v>-538.25</v>
      </c>
    </row>
    <row r="1027" spans="1:8" hidden="1" x14ac:dyDescent="0.35">
      <c r="A1027">
        <v>14000</v>
      </c>
      <c r="B1027" t="str">
        <f t="shared" si="74"/>
        <v>10000</v>
      </c>
      <c r="C1027" t="str">
        <f t="shared" si="76"/>
        <v>0000118507</v>
      </c>
      <c r="D1027" t="str">
        <f>"4016320"</f>
        <v>4016320</v>
      </c>
      <c r="E1027" t="s">
        <v>125</v>
      </c>
      <c r="F1027">
        <v>-16150.08</v>
      </c>
      <c r="G1027">
        <v>-95949.93</v>
      </c>
      <c r="H1027">
        <v>-112100.01</v>
      </c>
    </row>
    <row r="1028" spans="1:8" hidden="1" x14ac:dyDescent="0.35">
      <c r="A1028">
        <v>14000</v>
      </c>
      <c r="B1028" t="str">
        <f t="shared" si="74"/>
        <v>10000</v>
      </c>
      <c r="C1028" t="str">
        <f t="shared" si="76"/>
        <v>0000118507</v>
      </c>
      <c r="D1028" t="str">
        <f>"5011110"</f>
        <v>5011110</v>
      </c>
      <c r="E1028" t="s">
        <v>34</v>
      </c>
      <c r="F1028">
        <v>1735.18</v>
      </c>
      <c r="G1028">
        <v>335.65</v>
      </c>
      <c r="H1028">
        <v>2070.83</v>
      </c>
    </row>
    <row r="1029" spans="1:8" hidden="1" x14ac:dyDescent="0.35">
      <c r="A1029">
        <v>14000</v>
      </c>
      <c r="B1029" t="str">
        <f t="shared" si="74"/>
        <v>10000</v>
      </c>
      <c r="C1029" t="str">
        <f t="shared" si="76"/>
        <v>0000118507</v>
      </c>
      <c r="D1029" t="str">
        <f>"5011120"</f>
        <v>5011120</v>
      </c>
      <c r="E1029" t="s">
        <v>35</v>
      </c>
      <c r="F1029">
        <v>1169.08</v>
      </c>
      <c r="G1029">
        <v>234.09</v>
      </c>
      <c r="H1029">
        <v>1403.17</v>
      </c>
    </row>
    <row r="1030" spans="1:8" hidden="1" x14ac:dyDescent="0.35">
      <c r="A1030">
        <v>14000</v>
      </c>
      <c r="B1030" t="str">
        <f t="shared" si="74"/>
        <v>10000</v>
      </c>
      <c r="C1030" t="str">
        <f t="shared" si="76"/>
        <v>0000118507</v>
      </c>
      <c r="D1030" t="str">
        <f>"5011140"</f>
        <v>5011140</v>
      </c>
      <c r="E1030" t="s">
        <v>36</v>
      </c>
      <c r="F1030">
        <v>203.24</v>
      </c>
      <c r="G1030">
        <v>41.04</v>
      </c>
      <c r="H1030">
        <v>244.28</v>
      </c>
    </row>
    <row r="1031" spans="1:8" hidden="1" x14ac:dyDescent="0.35">
      <c r="A1031">
        <v>14000</v>
      </c>
      <c r="B1031" t="str">
        <f t="shared" si="74"/>
        <v>10000</v>
      </c>
      <c r="C1031" t="str">
        <f t="shared" si="76"/>
        <v>0000118507</v>
      </c>
      <c r="D1031" t="str">
        <f>"5011150"</f>
        <v>5011150</v>
      </c>
      <c r="E1031" t="s">
        <v>37</v>
      </c>
      <c r="F1031">
        <v>1728.5</v>
      </c>
      <c r="G1031">
        <v>347.5</v>
      </c>
      <c r="H1031">
        <v>2076</v>
      </c>
    </row>
    <row r="1032" spans="1:8" hidden="1" x14ac:dyDescent="0.35">
      <c r="A1032">
        <v>14000</v>
      </c>
      <c r="B1032" t="str">
        <f t="shared" si="74"/>
        <v>10000</v>
      </c>
      <c r="C1032" t="str">
        <f t="shared" si="76"/>
        <v>0000118507</v>
      </c>
      <c r="D1032" t="str">
        <f>"5011160"</f>
        <v>5011160</v>
      </c>
      <c r="E1032" t="s">
        <v>38</v>
      </c>
      <c r="F1032">
        <v>169.87</v>
      </c>
      <c r="G1032">
        <v>34.299999999999997</v>
      </c>
      <c r="H1032">
        <v>204.17</v>
      </c>
    </row>
    <row r="1033" spans="1:8" hidden="1" x14ac:dyDescent="0.35">
      <c r="A1033">
        <v>14000</v>
      </c>
      <c r="B1033" t="str">
        <f t="shared" si="74"/>
        <v>10000</v>
      </c>
      <c r="C1033" t="str">
        <f t="shared" si="76"/>
        <v>0000118507</v>
      </c>
      <c r="D1033" t="str">
        <f>"5011170"</f>
        <v>5011170</v>
      </c>
      <c r="E1033" t="s">
        <v>39</v>
      </c>
      <c r="F1033">
        <v>92.51</v>
      </c>
      <c r="G1033">
        <v>18.68</v>
      </c>
      <c r="H1033">
        <v>111.19</v>
      </c>
    </row>
    <row r="1034" spans="1:8" hidden="1" x14ac:dyDescent="0.35">
      <c r="A1034">
        <v>14000</v>
      </c>
      <c r="B1034" t="str">
        <f t="shared" si="74"/>
        <v>10000</v>
      </c>
      <c r="C1034" t="str">
        <f t="shared" si="76"/>
        <v>0000118507</v>
      </c>
      <c r="D1034" t="str">
        <f>"5011230"</f>
        <v>5011230</v>
      </c>
      <c r="E1034" t="s">
        <v>42</v>
      </c>
      <c r="F1034">
        <v>15312.5</v>
      </c>
      <c r="G1034">
        <v>3062.5</v>
      </c>
      <c r="H1034">
        <v>18375</v>
      </c>
    </row>
    <row r="1035" spans="1:8" hidden="1" x14ac:dyDescent="0.35">
      <c r="A1035">
        <v>14000</v>
      </c>
      <c r="B1035" t="str">
        <f t="shared" si="74"/>
        <v>10000</v>
      </c>
      <c r="C1035" t="str">
        <f t="shared" si="76"/>
        <v>0000118507</v>
      </c>
      <c r="D1035" t="str">
        <f>"5011660"</f>
        <v>5011660</v>
      </c>
      <c r="E1035" t="s">
        <v>48</v>
      </c>
      <c r="F1035">
        <v>457.93</v>
      </c>
      <c r="G1035">
        <v>107.19</v>
      </c>
      <c r="H1035">
        <v>565.12</v>
      </c>
    </row>
    <row r="1036" spans="1:8" hidden="1" x14ac:dyDescent="0.35">
      <c r="A1036">
        <v>14000</v>
      </c>
      <c r="B1036" t="str">
        <f t="shared" si="74"/>
        <v>10000</v>
      </c>
      <c r="C1036" t="str">
        <f t="shared" si="76"/>
        <v>0000118507</v>
      </c>
      <c r="D1036" t="str">
        <f>"5014520"</f>
        <v>5014520</v>
      </c>
      <c r="E1036" t="s">
        <v>85</v>
      </c>
      <c r="F1036">
        <v>0</v>
      </c>
      <c r="G1036">
        <v>91769.45</v>
      </c>
      <c r="H1036">
        <v>91769.45</v>
      </c>
    </row>
    <row r="1037" spans="1:8" hidden="1" x14ac:dyDescent="0.35">
      <c r="A1037">
        <v>14000</v>
      </c>
      <c r="B1037" t="str">
        <f t="shared" si="74"/>
        <v>10000</v>
      </c>
      <c r="C1037" t="str">
        <f>"CJS41000"</f>
        <v>CJS41000</v>
      </c>
      <c r="D1037" t="str">
        <f t="shared" ref="D1037:D1045" si="77">"101010"</f>
        <v>101010</v>
      </c>
      <c r="E1037" t="s">
        <v>27</v>
      </c>
      <c r="F1037">
        <v>0</v>
      </c>
      <c r="G1037">
        <v>0</v>
      </c>
      <c r="H1037">
        <v>0</v>
      </c>
    </row>
    <row r="1038" spans="1:8" hidden="1" x14ac:dyDescent="0.35">
      <c r="A1038">
        <v>14000</v>
      </c>
      <c r="B1038" t="str">
        <f t="shared" si="74"/>
        <v>10000</v>
      </c>
      <c r="C1038" t="str">
        <f>"CJS41004"</f>
        <v>CJS41004</v>
      </c>
      <c r="D1038" t="str">
        <f t="shared" si="77"/>
        <v>101010</v>
      </c>
      <c r="E1038" t="s">
        <v>27</v>
      </c>
      <c r="F1038">
        <v>0</v>
      </c>
      <c r="G1038">
        <v>0</v>
      </c>
      <c r="H1038">
        <v>0</v>
      </c>
    </row>
    <row r="1039" spans="1:8" hidden="1" x14ac:dyDescent="0.35">
      <c r="A1039">
        <v>14000</v>
      </c>
      <c r="B1039" t="str">
        <f t="shared" si="74"/>
        <v>10000</v>
      </c>
      <c r="C1039" t="str">
        <f>"CJS46000"</f>
        <v>CJS46000</v>
      </c>
      <c r="D1039" t="str">
        <f t="shared" si="77"/>
        <v>101010</v>
      </c>
      <c r="E1039" t="s">
        <v>27</v>
      </c>
      <c r="F1039">
        <v>0</v>
      </c>
      <c r="G1039">
        <v>0</v>
      </c>
      <c r="H1039">
        <v>0</v>
      </c>
    </row>
    <row r="1040" spans="1:8" hidden="1" x14ac:dyDescent="0.35">
      <c r="A1040">
        <v>14000</v>
      </c>
      <c r="B1040" t="str">
        <f t="shared" si="74"/>
        <v>10000</v>
      </c>
      <c r="C1040" t="str">
        <f>"CJS46001"</f>
        <v>CJS46001</v>
      </c>
      <c r="D1040" t="str">
        <f t="shared" si="77"/>
        <v>101010</v>
      </c>
      <c r="E1040" t="s">
        <v>27</v>
      </c>
      <c r="F1040">
        <v>0</v>
      </c>
      <c r="G1040">
        <v>0</v>
      </c>
      <c r="H1040">
        <v>0</v>
      </c>
    </row>
    <row r="1041" spans="1:8" hidden="1" x14ac:dyDescent="0.35">
      <c r="A1041">
        <v>14000</v>
      </c>
      <c r="B1041" t="str">
        <f t="shared" si="74"/>
        <v>10000</v>
      </c>
      <c r="C1041" t="str">
        <f>"CJS46500"</f>
        <v>CJS46500</v>
      </c>
      <c r="D1041" t="str">
        <f t="shared" si="77"/>
        <v>101010</v>
      </c>
      <c r="E1041" t="s">
        <v>27</v>
      </c>
      <c r="F1041">
        <v>0</v>
      </c>
      <c r="G1041">
        <v>0</v>
      </c>
      <c r="H1041">
        <v>0</v>
      </c>
    </row>
    <row r="1042" spans="1:8" hidden="1" x14ac:dyDescent="0.35">
      <c r="A1042">
        <v>14000</v>
      </c>
      <c r="B1042" t="str">
        <f t="shared" si="74"/>
        <v>10000</v>
      </c>
      <c r="C1042" t="str">
        <f>"CJS46501"</f>
        <v>CJS46501</v>
      </c>
      <c r="D1042" t="str">
        <f t="shared" si="77"/>
        <v>101010</v>
      </c>
      <c r="E1042" t="s">
        <v>27</v>
      </c>
      <c r="F1042">
        <v>0</v>
      </c>
      <c r="G1042">
        <v>0</v>
      </c>
      <c r="H1042">
        <v>0</v>
      </c>
    </row>
    <row r="1043" spans="1:8" hidden="1" x14ac:dyDescent="0.35">
      <c r="A1043">
        <v>14000</v>
      </c>
      <c r="B1043" t="str">
        <f t="shared" si="74"/>
        <v>10000</v>
      </c>
      <c r="C1043" t="str">
        <f>"CJS46504"</f>
        <v>CJS46504</v>
      </c>
      <c r="D1043" t="str">
        <f t="shared" si="77"/>
        <v>101010</v>
      </c>
      <c r="E1043" t="s">
        <v>27</v>
      </c>
      <c r="F1043">
        <v>0</v>
      </c>
      <c r="G1043">
        <v>0</v>
      </c>
      <c r="H1043">
        <v>0</v>
      </c>
    </row>
    <row r="1044" spans="1:8" hidden="1" x14ac:dyDescent="0.35">
      <c r="A1044">
        <v>14000</v>
      </c>
      <c r="B1044" t="str">
        <f t="shared" si="74"/>
        <v>10000</v>
      </c>
      <c r="C1044" t="str">
        <f>"CJS46505"</f>
        <v>CJS46505</v>
      </c>
      <c r="D1044" t="str">
        <f t="shared" si="77"/>
        <v>101010</v>
      </c>
      <c r="E1044" t="s">
        <v>27</v>
      </c>
      <c r="F1044">
        <v>0</v>
      </c>
      <c r="G1044">
        <v>0</v>
      </c>
      <c r="H1044">
        <v>0</v>
      </c>
    </row>
    <row r="1045" spans="1:8" hidden="1" x14ac:dyDescent="0.35">
      <c r="A1045">
        <v>14000</v>
      </c>
      <c r="B1045" t="str">
        <f t="shared" si="74"/>
        <v>10000</v>
      </c>
      <c r="C1045" t="str">
        <f t="shared" ref="C1045:C1055" si="78">"CJS46800"</f>
        <v>CJS46800</v>
      </c>
      <c r="D1045" t="str">
        <f t="shared" si="77"/>
        <v>101010</v>
      </c>
      <c r="E1045" t="s">
        <v>27</v>
      </c>
      <c r="F1045">
        <v>-34454.980000000003</v>
      </c>
      <c r="G1045">
        <v>0</v>
      </c>
      <c r="H1045">
        <v>-34454.980000000003</v>
      </c>
    </row>
    <row r="1046" spans="1:8" hidden="1" x14ac:dyDescent="0.35">
      <c r="A1046">
        <v>14000</v>
      </c>
      <c r="B1046" t="str">
        <f t="shared" si="74"/>
        <v>10000</v>
      </c>
      <c r="C1046" t="str">
        <f t="shared" si="78"/>
        <v>CJS46800</v>
      </c>
      <c r="D1046" t="str">
        <f>"205025"</f>
        <v>205025</v>
      </c>
      <c r="E1046" t="s">
        <v>29</v>
      </c>
      <c r="F1046">
        <v>0</v>
      </c>
      <c r="G1046">
        <v>0</v>
      </c>
      <c r="H1046">
        <v>0</v>
      </c>
    </row>
    <row r="1047" spans="1:8" hidden="1" x14ac:dyDescent="0.35">
      <c r="A1047">
        <v>14000</v>
      </c>
      <c r="B1047" t="str">
        <f t="shared" si="74"/>
        <v>10000</v>
      </c>
      <c r="C1047" t="str">
        <f t="shared" si="78"/>
        <v>CJS46800</v>
      </c>
      <c r="D1047" t="str">
        <f>"308000"</f>
        <v>308000</v>
      </c>
      <c r="E1047" t="s">
        <v>91</v>
      </c>
      <c r="F1047">
        <v>34197</v>
      </c>
      <c r="G1047">
        <v>0</v>
      </c>
      <c r="H1047">
        <v>34197</v>
      </c>
    </row>
    <row r="1048" spans="1:8" hidden="1" x14ac:dyDescent="0.35">
      <c r="A1048">
        <v>14000</v>
      </c>
      <c r="B1048" t="str">
        <f t="shared" si="74"/>
        <v>10000</v>
      </c>
      <c r="C1048" t="str">
        <f t="shared" si="78"/>
        <v>CJS46800</v>
      </c>
      <c r="D1048" t="str">
        <f>"5011110"</f>
        <v>5011110</v>
      </c>
      <c r="E1048" t="s">
        <v>34</v>
      </c>
      <c r="F1048">
        <v>25.48</v>
      </c>
      <c r="G1048">
        <v>0</v>
      </c>
      <c r="H1048">
        <v>25.48</v>
      </c>
    </row>
    <row r="1049" spans="1:8" hidden="1" x14ac:dyDescent="0.35">
      <c r="A1049">
        <v>14000</v>
      </c>
      <c r="B1049" t="str">
        <f t="shared" si="74"/>
        <v>10000</v>
      </c>
      <c r="C1049" t="str">
        <f t="shared" si="78"/>
        <v>CJS46800</v>
      </c>
      <c r="D1049" t="str">
        <f>"5011120"</f>
        <v>5011120</v>
      </c>
      <c r="E1049" t="s">
        <v>35</v>
      </c>
      <c r="F1049">
        <v>12.86</v>
      </c>
      <c r="G1049">
        <v>0</v>
      </c>
      <c r="H1049">
        <v>12.86</v>
      </c>
    </row>
    <row r="1050" spans="1:8" hidden="1" x14ac:dyDescent="0.35">
      <c r="A1050">
        <v>14000</v>
      </c>
      <c r="B1050" t="str">
        <f t="shared" si="74"/>
        <v>10000</v>
      </c>
      <c r="C1050" t="str">
        <f t="shared" si="78"/>
        <v>CJS46800</v>
      </c>
      <c r="D1050" t="str">
        <f>"5011140"</f>
        <v>5011140</v>
      </c>
      <c r="E1050" t="s">
        <v>36</v>
      </c>
      <c r="F1050">
        <v>2.36</v>
      </c>
      <c r="G1050">
        <v>0</v>
      </c>
      <c r="H1050">
        <v>2.36</v>
      </c>
    </row>
    <row r="1051" spans="1:8" hidden="1" x14ac:dyDescent="0.35">
      <c r="A1051">
        <v>14000</v>
      </c>
      <c r="B1051" t="str">
        <f t="shared" si="74"/>
        <v>10000</v>
      </c>
      <c r="C1051" t="str">
        <f t="shared" si="78"/>
        <v>CJS46800</v>
      </c>
      <c r="D1051" t="str">
        <f>"5011150"</f>
        <v>5011150</v>
      </c>
      <c r="E1051" t="s">
        <v>37</v>
      </c>
      <c r="F1051">
        <v>37.18</v>
      </c>
      <c r="G1051">
        <v>0</v>
      </c>
      <c r="H1051">
        <v>37.18</v>
      </c>
    </row>
    <row r="1052" spans="1:8" hidden="1" x14ac:dyDescent="0.35">
      <c r="A1052">
        <v>14000</v>
      </c>
      <c r="B1052" t="str">
        <f t="shared" si="74"/>
        <v>10000</v>
      </c>
      <c r="C1052" t="str">
        <f t="shared" si="78"/>
        <v>CJS46800</v>
      </c>
      <c r="D1052" t="str">
        <f>"5011160"</f>
        <v>5011160</v>
      </c>
      <c r="E1052" t="s">
        <v>38</v>
      </c>
      <c r="F1052">
        <v>1.98</v>
      </c>
      <c r="G1052">
        <v>0</v>
      </c>
      <c r="H1052">
        <v>1.98</v>
      </c>
    </row>
    <row r="1053" spans="1:8" hidden="1" x14ac:dyDescent="0.35">
      <c r="A1053">
        <v>14000</v>
      </c>
      <c r="B1053" t="str">
        <f t="shared" si="74"/>
        <v>10000</v>
      </c>
      <c r="C1053" t="str">
        <f t="shared" si="78"/>
        <v>CJS46800</v>
      </c>
      <c r="D1053" t="str">
        <f>"5011170"</f>
        <v>5011170</v>
      </c>
      <c r="E1053" t="s">
        <v>39</v>
      </c>
      <c r="F1053">
        <v>1.08</v>
      </c>
      <c r="G1053">
        <v>0</v>
      </c>
      <c r="H1053">
        <v>1.08</v>
      </c>
    </row>
    <row r="1054" spans="1:8" hidden="1" x14ac:dyDescent="0.35">
      <c r="A1054">
        <v>14000</v>
      </c>
      <c r="B1054" t="str">
        <f t="shared" si="74"/>
        <v>10000</v>
      </c>
      <c r="C1054" t="str">
        <f t="shared" si="78"/>
        <v>CJS46800</v>
      </c>
      <c r="D1054" t="str">
        <f>"5011230"</f>
        <v>5011230</v>
      </c>
      <c r="E1054" t="s">
        <v>42</v>
      </c>
      <c r="F1054">
        <v>176.24</v>
      </c>
      <c r="G1054">
        <v>0</v>
      </c>
      <c r="H1054">
        <v>176.24</v>
      </c>
    </row>
    <row r="1055" spans="1:8" hidden="1" x14ac:dyDescent="0.35">
      <c r="A1055">
        <v>14000</v>
      </c>
      <c r="B1055" t="str">
        <f t="shared" si="74"/>
        <v>10000</v>
      </c>
      <c r="C1055" t="str">
        <f t="shared" si="78"/>
        <v>CJS46800</v>
      </c>
      <c r="D1055" t="str">
        <f>"5011380"</f>
        <v>5011380</v>
      </c>
      <c r="E1055" t="s">
        <v>44</v>
      </c>
      <c r="F1055">
        <v>0.8</v>
      </c>
      <c r="G1055">
        <v>0</v>
      </c>
      <c r="H1055">
        <v>0.8</v>
      </c>
    </row>
    <row r="1056" spans="1:8" hidden="1" x14ac:dyDescent="0.35">
      <c r="A1056">
        <v>14000</v>
      </c>
      <c r="B1056" t="str">
        <f t="shared" si="74"/>
        <v>10000</v>
      </c>
      <c r="C1056" t="str">
        <f>"CJS46801"</f>
        <v>CJS46801</v>
      </c>
      <c r="D1056" t="str">
        <f>"101010"</f>
        <v>101010</v>
      </c>
      <c r="E1056" t="s">
        <v>27</v>
      </c>
      <c r="F1056">
        <v>0</v>
      </c>
      <c r="G1056">
        <v>0</v>
      </c>
      <c r="H1056">
        <v>0</v>
      </c>
    </row>
    <row r="1057" spans="1:8" hidden="1" x14ac:dyDescent="0.35">
      <c r="A1057">
        <v>14000</v>
      </c>
      <c r="B1057" t="str">
        <f t="shared" si="74"/>
        <v>10000</v>
      </c>
      <c r="C1057" t="str">
        <f>"CJS46901"</f>
        <v>CJS46901</v>
      </c>
      <c r="D1057" t="str">
        <f>"101010"</f>
        <v>101010</v>
      </c>
      <c r="E1057" t="s">
        <v>27</v>
      </c>
      <c r="F1057">
        <v>0</v>
      </c>
      <c r="G1057">
        <v>0</v>
      </c>
      <c r="H1057">
        <v>0</v>
      </c>
    </row>
    <row r="1058" spans="1:8" hidden="1" x14ac:dyDescent="0.35">
      <c r="A1058">
        <v>14000</v>
      </c>
      <c r="B1058" t="str">
        <f t="shared" si="74"/>
        <v>10000</v>
      </c>
      <c r="C1058" t="str">
        <f>"CJS46960"</f>
        <v>CJS46960</v>
      </c>
      <c r="D1058" t="str">
        <f>"101010"</f>
        <v>101010</v>
      </c>
      <c r="E1058" t="s">
        <v>27</v>
      </c>
      <c r="F1058">
        <v>0</v>
      </c>
      <c r="G1058">
        <v>0</v>
      </c>
      <c r="H1058">
        <v>0</v>
      </c>
    </row>
    <row r="1059" spans="1:8" hidden="1" x14ac:dyDescent="0.35">
      <c r="A1059">
        <v>14000</v>
      </c>
      <c r="B1059" t="str">
        <f t="shared" si="74"/>
        <v>10000</v>
      </c>
      <c r="C1059" t="str">
        <f>"CJS46961"</f>
        <v>CJS46961</v>
      </c>
      <c r="D1059" t="str">
        <f>"101010"</f>
        <v>101010</v>
      </c>
      <c r="E1059" t="s">
        <v>27</v>
      </c>
      <c r="F1059">
        <v>0</v>
      </c>
      <c r="G1059">
        <v>0</v>
      </c>
      <c r="H1059">
        <v>0</v>
      </c>
    </row>
    <row r="1060" spans="1:8" hidden="1" x14ac:dyDescent="0.35">
      <c r="A1060">
        <v>14000</v>
      </c>
      <c r="B1060" t="str">
        <f t="shared" si="74"/>
        <v>10000</v>
      </c>
      <c r="C1060" t="str">
        <f>"CJS46961"</f>
        <v>CJS46961</v>
      </c>
      <c r="D1060" t="str">
        <f>"205025"</f>
        <v>205025</v>
      </c>
      <c r="E1060" t="s">
        <v>29</v>
      </c>
      <c r="F1060">
        <v>0</v>
      </c>
      <c r="G1060">
        <v>0</v>
      </c>
      <c r="H1060">
        <v>0</v>
      </c>
    </row>
    <row r="1061" spans="1:8" hidden="1" x14ac:dyDescent="0.35">
      <c r="A1061">
        <v>14000</v>
      </c>
      <c r="B1061" t="str">
        <f t="shared" si="74"/>
        <v>10000</v>
      </c>
      <c r="C1061" t="str">
        <f>"CJS46961"</f>
        <v>CJS46961</v>
      </c>
      <c r="D1061" t="str">
        <f>"308000"</f>
        <v>308000</v>
      </c>
      <c r="E1061" t="s">
        <v>91</v>
      </c>
      <c r="F1061">
        <v>-39144.57</v>
      </c>
      <c r="G1061">
        <v>0</v>
      </c>
      <c r="H1061">
        <v>-39144.57</v>
      </c>
    </row>
    <row r="1062" spans="1:8" hidden="1" x14ac:dyDescent="0.35">
      <c r="A1062">
        <v>14000</v>
      </c>
      <c r="B1062" t="str">
        <f t="shared" si="74"/>
        <v>10000</v>
      </c>
      <c r="C1062" t="str">
        <f>"CJS46961"</f>
        <v>CJS46961</v>
      </c>
      <c r="D1062" t="str">
        <f>"4016550"</f>
        <v>4016550</v>
      </c>
      <c r="E1062" t="s">
        <v>126</v>
      </c>
      <c r="F1062">
        <v>39144.57</v>
      </c>
      <c r="G1062">
        <v>0</v>
      </c>
      <c r="H1062">
        <v>39144.57</v>
      </c>
    </row>
    <row r="1063" spans="1:8" hidden="1" x14ac:dyDescent="0.35">
      <c r="A1063">
        <v>14000</v>
      </c>
      <c r="B1063" t="str">
        <f t="shared" si="74"/>
        <v>10000</v>
      </c>
      <c r="C1063" t="str">
        <f>"CJS46962"</f>
        <v>CJS46962</v>
      </c>
      <c r="D1063" t="str">
        <f t="shared" ref="D1063:D1096" si="79">"101010"</f>
        <v>101010</v>
      </c>
      <c r="E1063" t="s">
        <v>27</v>
      </c>
      <c r="F1063">
        <v>0</v>
      </c>
      <c r="G1063">
        <v>0</v>
      </c>
      <c r="H1063">
        <v>0</v>
      </c>
    </row>
    <row r="1064" spans="1:8" hidden="1" x14ac:dyDescent="0.35">
      <c r="A1064">
        <v>14000</v>
      </c>
      <c r="B1064" t="str">
        <f t="shared" si="74"/>
        <v>10000</v>
      </c>
      <c r="C1064" t="str">
        <f>"CJS46963"</f>
        <v>CJS46963</v>
      </c>
      <c r="D1064" t="str">
        <f t="shared" si="79"/>
        <v>101010</v>
      </c>
      <c r="E1064" t="s">
        <v>27</v>
      </c>
      <c r="F1064">
        <v>0</v>
      </c>
      <c r="G1064">
        <v>0</v>
      </c>
      <c r="H1064">
        <v>0</v>
      </c>
    </row>
    <row r="1065" spans="1:8" hidden="1" x14ac:dyDescent="0.35">
      <c r="A1065">
        <v>14000</v>
      </c>
      <c r="B1065" t="str">
        <f t="shared" si="74"/>
        <v>10000</v>
      </c>
      <c r="C1065" t="str">
        <f>"CJS46964"</f>
        <v>CJS46964</v>
      </c>
      <c r="D1065" t="str">
        <f t="shared" si="79"/>
        <v>101010</v>
      </c>
      <c r="E1065" t="s">
        <v>27</v>
      </c>
      <c r="F1065">
        <v>0</v>
      </c>
      <c r="G1065">
        <v>0</v>
      </c>
      <c r="H1065">
        <v>0</v>
      </c>
    </row>
    <row r="1066" spans="1:8" hidden="1" x14ac:dyDescent="0.35">
      <c r="A1066">
        <v>14000</v>
      </c>
      <c r="B1066" t="str">
        <f t="shared" si="74"/>
        <v>10000</v>
      </c>
      <c r="C1066" t="str">
        <f>"CJS46965"</f>
        <v>CJS46965</v>
      </c>
      <c r="D1066" t="str">
        <f t="shared" si="79"/>
        <v>101010</v>
      </c>
      <c r="E1066" t="s">
        <v>27</v>
      </c>
      <c r="F1066">
        <v>0</v>
      </c>
      <c r="G1066">
        <v>0</v>
      </c>
      <c r="H1066">
        <v>0</v>
      </c>
    </row>
    <row r="1067" spans="1:8" hidden="1" x14ac:dyDescent="0.35">
      <c r="A1067">
        <v>14000</v>
      </c>
      <c r="B1067" t="str">
        <f t="shared" si="74"/>
        <v>10000</v>
      </c>
      <c r="C1067" t="str">
        <f>"CJS46966"</f>
        <v>CJS46966</v>
      </c>
      <c r="D1067" t="str">
        <f t="shared" si="79"/>
        <v>101010</v>
      </c>
      <c r="E1067" t="s">
        <v>27</v>
      </c>
      <c r="F1067">
        <v>0</v>
      </c>
      <c r="G1067">
        <v>0</v>
      </c>
      <c r="H1067">
        <v>0</v>
      </c>
    </row>
    <row r="1068" spans="1:8" hidden="1" x14ac:dyDescent="0.35">
      <c r="A1068">
        <v>14000</v>
      </c>
      <c r="B1068" t="str">
        <f t="shared" si="74"/>
        <v>10000</v>
      </c>
      <c r="C1068" t="str">
        <f>"CJS46970"</f>
        <v>CJS46970</v>
      </c>
      <c r="D1068" t="str">
        <f t="shared" si="79"/>
        <v>101010</v>
      </c>
      <c r="E1068" t="s">
        <v>27</v>
      </c>
      <c r="F1068">
        <v>0</v>
      </c>
      <c r="G1068">
        <v>0</v>
      </c>
      <c r="H1068">
        <v>0</v>
      </c>
    </row>
    <row r="1069" spans="1:8" hidden="1" x14ac:dyDescent="0.35">
      <c r="A1069">
        <v>14000</v>
      </c>
      <c r="B1069" t="str">
        <f t="shared" si="74"/>
        <v>10000</v>
      </c>
      <c r="C1069" t="str">
        <f>"CJS46971"</f>
        <v>CJS46971</v>
      </c>
      <c r="D1069" t="str">
        <f t="shared" si="79"/>
        <v>101010</v>
      </c>
      <c r="E1069" t="s">
        <v>27</v>
      </c>
      <c r="F1069">
        <v>0</v>
      </c>
      <c r="G1069">
        <v>0</v>
      </c>
      <c r="H1069">
        <v>0</v>
      </c>
    </row>
    <row r="1070" spans="1:8" hidden="1" x14ac:dyDescent="0.35">
      <c r="A1070">
        <v>14000</v>
      </c>
      <c r="B1070" t="str">
        <f t="shared" si="74"/>
        <v>10000</v>
      </c>
      <c r="C1070" t="str">
        <f>"CJS47501"</f>
        <v>CJS47501</v>
      </c>
      <c r="D1070" t="str">
        <f t="shared" si="79"/>
        <v>101010</v>
      </c>
      <c r="E1070" t="s">
        <v>27</v>
      </c>
      <c r="F1070">
        <v>0</v>
      </c>
      <c r="G1070">
        <v>0</v>
      </c>
      <c r="H1070">
        <v>0</v>
      </c>
    </row>
    <row r="1071" spans="1:8" hidden="1" x14ac:dyDescent="0.35">
      <c r="A1071">
        <v>14000</v>
      </c>
      <c r="B1071" t="str">
        <f t="shared" si="74"/>
        <v>10000</v>
      </c>
      <c r="C1071" t="str">
        <f>"CJS47502"</f>
        <v>CJS47502</v>
      </c>
      <c r="D1071" t="str">
        <f t="shared" si="79"/>
        <v>101010</v>
      </c>
      <c r="E1071" t="s">
        <v>27</v>
      </c>
      <c r="F1071">
        <v>0</v>
      </c>
      <c r="G1071">
        <v>0</v>
      </c>
      <c r="H1071">
        <v>0</v>
      </c>
    </row>
    <row r="1072" spans="1:8" hidden="1" x14ac:dyDescent="0.35">
      <c r="A1072">
        <v>14000</v>
      </c>
      <c r="B1072" t="str">
        <f t="shared" ref="B1072:B1135" si="80">"10000"</f>
        <v>10000</v>
      </c>
      <c r="C1072" t="str">
        <f>"CJS47504"</f>
        <v>CJS47504</v>
      </c>
      <c r="D1072" t="str">
        <f t="shared" si="79"/>
        <v>101010</v>
      </c>
      <c r="E1072" t="s">
        <v>27</v>
      </c>
      <c r="F1072">
        <v>0</v>
      </c>
      <c r="G1072">
        <v>0</v>
      </c>
      <c r="H1072">
        <v>0</v>
      </c>
    </row>
    <row r="1073" spans="1:8" hidden="1" x14ac:dyDescent="0.35">
      <c r="A1073">
        <v>14000</v>
      </c>
      <c r="B1073" t="str">
        <f t="shared" si="80"/>
        <v>10000</v>
      </c>
      <c r="C1073" t="str">
        <f>"CJS47901"</f>
        <v>CJS47901</v>
      </c>
      <c r="D1073" t="str">
        <f t="shared" si="79"/>
        <v>101010</v>
      </c>
      <c r="E1073" t="s">
        <v>27</v>
      </c>
      <c r="F1073">
        <v>0</v>
      </c>
      <c r="G1073">
        <v>0</v>
      </c>
      <c r="H1073">
        <v>0</v>
      </c>
    </row>
    <row r="1074" spans="1:8" hidden="1" x14ac:dyDescent="0.35">
      <c r="A1074">
        <v>14000</v>
      </c>
      <c r="B1074" t="str">
        <f t="shared" si="80"/>
        <v>10000</v>
      </c>
      <c r="C1074" t="str">
        <f>"CJS47902"</f>
        <v>CJS47902</v>
      </c>
      <c r="D1074" t="str">
        <f t="shared" si="79"/>
        <v>101010</v>
      </c>
      <c r="E1074" t="s">
        <v>27</v>
      </c>
      <c r="F1074">
        <v>0</v>
      </c>
      <c r="G1074">
        <v>0</v>
      </c>
      <c r="H1074">
        <v>0</v>
      </c>
    </row>
    <row r="1075" spans="1:8" hidden="1" x14ac:dyDescent="0.35">
      <c r="A1075">
        <v>14000</v>
      </c>
      <c r="B1075" t="str">
        <f t="shared" si="80"/>
        <v>10000</v>
      </c>
      <c r="C1075" t="str">
        <f>"CJS47903"</f>
        <v>CJS47903</v>
      </c>
      <c r="D1075" t="str">
        <f t="shared" si="79"/>
        <v>101010</v>
      </c>
      <c r="E1075" t="s">
        <v>27</v>
      </c>
      <c r="F1075">
        <v>0</v>
      </c>
      <c r="G1075">
        <v>0</v>
      </c>
      <c r="H1075">
        <v>0</v>
      </c>
    </row>
    <row r="1076" spans="1:8" hidden="1" x14ac:dyDescent="0.35">
      <c r="A1076">
        <v>14000</v>
      </c>
      <c r="B1076" t="str">
        <f t="shared" si="80"/>
        <v>10000</v>
      </c>
      <c r="C1076" t="str">
        <f>"CJS47904"</f>
        <v>CJS47904</v>
      </c>
      <c r="D1076" t="str">
        <f t="shared" si="79"/>
        <v>101010</v>
      </c>
      <c r="E1076" t="s">
        <v>27</v>
      </c>
      <c r="F1076">
        <v>0</v>
      </c>
      <c r="G1076">
        <v>0</v>
      </c>
      <c r="H1076">
        <v>0</v>
      </c>
    </row>
    <row r="1077" spans="1:8" hidden="1" x14ac:dyDescent="0.35">
      <c r="A1077">
        <v>14000</v>
      </c>
      <c r="B1077" t="str">
        <f t="shared" si="80"/>
        <v>10000</v>
      </c>
      <c r="C1077" t="str">
        <f>"CJS47907"</f>
        <v>CJS47907</v>
      </c>
      <c r="D1077" t="str">
        <f t="shared" si="79"/>
        <v>101010</v>
      </c>
      <c r="E1077" t="s">
        <v>27</v>
      </c>
      <c r="F1077">
        <v>0</v>
      </c>
      <c r="G1077">
        <v>0</v>
      </c>
      <c r="H1077">
        <v>0</v>
      </c>
    </row>
    <row r="1078" spans="1:8" hidden="1" x14ac:dyDescent="0.35">
      <c r="A1078">
        <v>14000</v>
      </c>
      <c r="B1078" t="str">
        <f t="shared" si="80"/>
        <v>10000</v>
      </c>
      <c r="C1078" t="str">
        <f>"CJS47908"</f>
        <v>CJS47908</v>
      </c>
      <c r="D1078" t="str">
        <f t="shared" si="79"/>
        <v>101010</v>
      </c>
      <c r="E1078" t="s">
        <v>27</v>
      </c>
      <c r="F1078">
        <v>0</v>
      </c>
      <c r="G1078">
        <v>0</v>
      </c>
      <c r="H1078">
        <v>0</v>
      </c>
    </row>
    <row r="1079" spans="1:8" hidden="1" x14ac:dyDescent="0.35">
      <c r="A1079">
        <v>14000</v>
      </c>
      <c r="B1079" t="str">
        <f t="shared" si="80"/>
        <v>10000</v>
      </c>
      <c r="C1079" t="str">
        <f>"CJS47909"</f>
        <v>CJS47909</v>
      </c>
      <c r="D1079" t="str">
        <f t="shared" si="79"/>
        <v>101010</v>
      </c>
      <c r="E1079" t="s">
        <v>27</v>
      </c>
      <c r="F1079">
        <v>0</v>
      </c>
      <c r="G1079">
        <v>0</v>
      </c>
      <c r="H1079">
        <v>0</v>
      </c>
    </row>
    <row r="1080" spans="1:8" hidden="1" x14ac:dyDescent="0.35">
      <c r="A1080">
        <v>14000</v>
      </c>
      <c r="B1080" t="str">
        <f t="shared" si="80"/>
        <v>10000</v>
      </c>
      <c r="C1080" t="str">
        <f>"CJS47912"</f>
        <v>CJS47912</v>
      </c>
      <c r="D1080" t="str">
        <f t="shared" si="79"/>
        <v>101010</v>
      </c>
      <c r="E1080" t="s">
        <v>27</v>
      </c>
      <c r="F1080">
        <v>0</v>
      </c>
      <c r="G1080">
        <v>0</v>
      </c>
      <c r="H1080">
        <v>0</v>
      </c>
    </row>
    <row r="1081" spans="1:8" hidden="1" x14ac:dyDescent="0.35">
      <c r="A1081">
        <v>14000</v>
      </c>
      <c r="B1081" t="str">
        <f t="shared" si="80"/>
        <v>10000</v>
      </c>
      <c r="C1081" t="str">
        <f>"CJS47913"</f>
        <v>CJS47913</v>
      </c>
      <c r="D1081" t="str">
        <f t="shared" si="79"/>
        <v>101010</v>
      </c>
      <c r="E1081" t="s">
        <v>27</v>
      </c>
      <c r="F1081">
        <v>0</v>
      </c>
      <c r="G1081">
        <v>0</v>
      </c>
      <c r="H1081">
        <v>0</v>
      </c>
    </row>
    <row r="1082" spans="1:8" hidden="1" x14ac:dyDescent="0.35">
      <c r="A1082">
        <v>14000</v>
      </c>
      <c r="B1082" t="str">
        <f t="shared" si="80"/>
        <v>10000</v>
      </c>
      <c r="C1082" t="str">
        <f>"CJS47914"</f>
        <v>CJS47914</v>
      </c>
      <c r="D1082" t="str">
        <f t="shared" si="79"/>
        <v>101010</v>
      </c>
      <c r="E1082" t="s">
        <v>27</v>
      </c>
      <c r="F1082">
        <v>0</v>
      </c>
      <c r="G1082">
        <v>0</v>
      </c>
      <c r="H1082">
        <v>0</v>
      </c>
    </row>
    <row r="1083" spans="1:8" hidden="1" x14ac:dyDescent="0.35">
      <c r="A1083">
        <v>14000</v>
      </c>
      <c r="B1083" t="str">
        <f t="shared" si="80"/>
        <v>10000</v>
      </c>
      <c r="C1083" t="str">
        <f>"CJS47915"</f>
        <v>CJS47915</v>
      </c>
      <c r="D1083" t="str">
        <f t="shared" si="79"/>
        <v>101010</v>
      </c>
      <c r="E1083" t="s">
        <v>27</v>
      </c>
      <c r="F1083">
        <v>0</v>
      </c>
      <c r="G1083">
        <v>0</v>
      </c>
      <c r="H1083">
        <v>0</v>
      </c>
    </row>
    <row r="1084" spans="1:8" hidden="1" x14ac:dyDescent="0.35">
      <c r="A1084">
        <v>14000</v>
      </c>
      <c r="B1084" t="str">
        <f t="shared" si="80"/>
        <v>10000</v>
      </c>
      <c r="C1084" t="str">
        <f>"CJS47916"</f>
        <v>CJS47916</v>
      </c>
      <c r="D1084" t="str">
        <f t="shared" si="79"/>
        <v>101010</v>
      </c>
      <c r="E1084" t="s">
        <v>27</v>
      </c>
      <c r="F1084">
        <v>0</v>
      </c>
      <c r="G1084">
        <v>0</v>
      </c>
      <c r="H1084">
        <v>0</v>
      </c>
    </row>
    <row r="1085" spans="1:8" hidden="1" x14ac:dyDescent="0.35">
      <c r="A1085">
        <v>14000</v>
      </c>
      <c r="B1085" t="str">
        <f t="shared" si="80"/>
        <v>10000</v>
      </c>
      <c r="C1085" t="str">
        <f>"CJS47917"</f>
        <v>CJS47917</v>
      </c>
      <c r="D1085" t="str">
        <f t="shared" si="79"/>
        <v>101010</v>
      </c>
      <c r="E1085" t="s">
        <v>27</v>
      </c>
      <c r="F1085">
        <v>0</v>
      </c>
      <c r="G1085">
        <v>0</v>
      </c>
      <c r="H1085">
        <v>0</v>
      </c>
    </row>
    <row r="1086" spans="1:8" hidden="1" x14ac:dyDescent="0.35">
      <c r="A1086">
        <v>14000</v>
      </c>
      <c r="B1086" t="str">
        <f t="shared" si="80"/>
        <v>10000</v>
      </c>
      <c r="C1086" t="str">
        <f>"CJS47918"</f>
        <v>CJS47918</v>
      </c>
      <c r="D1086" t="str">
        <f t="shared" si="79"/>
        <v>101010</v>
      </c>
      <c r="E1086" t="s">
        <v>27</v>
      </c>
      <c r="F1086">
        <v>0</v>
      </c>
      <c r="G1086">
        <v>0</v>
      </c>
      <c r="H1086">
        <v>0</v>
      </c>
    </row>
    <row r="1087" spans="1:8" hidden="1" x14ac:dyDescent="0.35">
      <c r="A1087">
        <v>14000</v>
      </c>
      <c r="B1087" t="str">
        <f t="shared" si="80"/>
        <v>10000</v>
      </c>
      <c r="C1087" t="str">
        <f>"CJS47921"</f>
        <v>CJS47921</v>
      </c>
      <c r="D1087" t="str">
        <f t="shared" si="79"/>
        <v>101010</v>
      </c>
      <c r="E1087" t="s">
        <v>27</v>
      </c>
      <c r="F1087">
        <v>0</v>
      </c>
      <c r="G1087">
        <v>0</v>
      </c>
      <c r="H1087">
        <v>0</v>
      </c>
    </row>
    <row r="1088" spans="1:8" hidden="1" x14ac:dyDescent="0.35">
      <c r="A1088">
        <v>14000</v>
      </c>
      <c r="B1088" t="str">
        <f t="shared" si="80"/>
        <v>10000</v>
      </c>
      <c r="C1088" t="str">
        <f>"CJS47922"</f>
        <v>CJS47922</v>
      </c>
      <c r="D1088" t="str">
        <f t="shared" si="79"/>
        <v>101010</v>
      </c>
      <c r="E1088" t="s">
        <v>27</v>
      </c>
      <c r="F1088">
        <v>0</v>
      </c>
      <c r="G1088">
        <v>0</v>
      </c>
      <c r="H1088">
        <v>0</v>
      </c>
    </row>
    <row r="1089" spans="1:8" hidden="1" x14ac:dyDescent="0.35">
      <c r="A1089">
        <v>14000</v>
      </c>
      <c r="B1089" t="str">
        <f t="shared" si="80"/>
        <v>10000</v>
      </c>
      <c r="C1089" t="str">
        <f>"CJS47924"</f>
        <v>CJS47924</v>
      </c>
      <c r="D1089" t="str">
        <f t="shared" si="79"/>
        <v>101010</v>
      </c>
      <c r="E1089" t="s">
        <v>27</v>
      </c>
      <c r="F1089">
        <v>0</v>
      </c>
      <c r="G1089">
        <v>0</v>
      </c>
      <c r="H1089">
        <v>0</v>
      </c>
    </row>
    <row r="1090" spans="1:8" hidden="1" x14ac:dyDescent="0.35">
      <c r="A1090">
        <v>14000</v>
      </c>
      <c r="B1090" t="str">
        <f t="shared" si="80"/>
        <v>10000</v>
      </c>
      <c r="C1090" t="str">
        <f>"CJS47926"</f>
        <v>CJS47926</v>
      </c>
      <c r="D1090" t="str">
        <f t="shared" si="79"/>
        <v>101010</v>
      </c>
      <c r="E1090" t="s">
        <v>27</v>
      </c>
      <c r="F1090">
        <v>0</v>
      </c>
      <c r="G1090">
        <v>0</v>
      </c>
      <c r="H1090">
        <v>0</v>
      </c>
    </row>
    <row r="1091" spans="1:8" hidden="1" x14ac:dyDescent="0.35">
      <c r="A1091">
        <v>14000</v>
      </c>
      <c r="B1091" t="str">
        <f t="shared" si="80"/>
        <v>10000</v>
      </c>
      <c r="C1091" t="str">
        <f>"CJS47927"</f>
        <v>CJS47927</v>
      </c>
      <c r="D1091" t="str">
        <f t="shared" si="79"/>
        <v>101010</v>
      </c>
      <c r="E1091" t="s">
        <v>27</v>
      </c>
      <c r="F1091">
        <v>0</v>
      </c>
      <c r="G1091">
        <v>0</v>
      </c>
      <c r="H1091">
        <v>0</v>
      </c>
    </row>
    <row r="1092" spans="1:8" hidden="1" x14ac:dyDescent="0.35">
      <c r="A1092">
        <v>14000</v>
      </c>
      <c r="B1092" t="str">
        <f t="shared" si="80"/>
        <v>10000</v>
      </c>
      <c r="C1092" t="str">
        <f>"CJS47928"</f>
        <v>CJS47928</v>
      </c>
      <c r="D1092" t="str">
        <f t="shared" si="79"/>
        <v>101010</v>
      </c>
      <c r="E1092" t="s">
        <v>27</v>
      </c>
      <c r="F1092">
        <v>0</v>
      </c>
      <c r="G1092">
        <v>0</v>
      </c>
      <c r="H1092">
        <v>0</v>
      </c>
    </row>
    <row r="1093" spans="1:8" hidden="1" x14ac:dyDescent="0.35">
      <c r="A1093">
        <v>14000</v>
      </c>
      <c r="B1093" t="str">
        <f t="shared" si="80"/>
        <v>10000</v>
      </c>
      <c r="C1093" t="str">
        <f>"CJS47931"</f>
        <v>CJS47931</v>
      </c>
      <c r="D1093" t="str">
        <f t="shared" si="79"/>
        <v>101010</v>
      </c>
      <c r="E1093" t="s">
        <v>27</v>
      </c>
      <c r="F1093">
        <v>0</v>
      </c>
      <c r="G1093">
        <v>0</v>
      </c>
      <c r="H1093">
        <v>0</v>
      </c>
    </row>
    <row r="1094" spans="1:8" hidden="1" x14ac:dyDescent="0.35">
      <c r="A1094">
        <v>14000</v>
      </c>
      <c r="B1094" t="str">
        <f t="shared" si="80"/>
        <v>10000</v>
      </c>
      <c r="C1094" t="str">
        <f>"CJS47932"</f>
        <v>CJS47932</v>
      </c>
      <c r="D1094" t="str">
        <f t="shared" si="79"/>
        <v>101010</v>
      </c>
      <c r="E1094" t="s">
        <v>27</v>
      </c>
      <c r="F1094">
        <v>0</v>
      </c>
      <c r="G1094">
        <v>0</v>
      </c>
      <c r="H1094">
        <v>0</v>
      </c>
    </row>
    <row r="1095" spans="1:8" hidden="1" x14ac:dyDescent="0.35">
      <c r="A1095">
        <v>14000</v>
      </c>
      <c r="B1095" t="str">
        <f t="shared" si="80"/>
        <v>10000</v>
      </c>
      <c r="C1095" t="str">
        <f>"CJS47953"</f>
        <v>CJS47953</v>
      </c>
      <c r="D1095" t="str">
        <f t="shared" si="79"/>
        <v>101010</v>
      </c>
      <c r="E1095" t="s">
        <v>27</v>
      </c>
      <c r="F1095">
        <v>0</v>
      </c>
      <c r="G1095">
        <v>0</v>
      </c>
      <c r="H1095">
        <v>0</v>
      </c>
    </row>
    <row r="1096" spans="1:8" hidden="1" x14ac:dyDescent="0.35">
      <c r="A1096">
        <v>14000</v>
      </c>
      <c r="B1096" t="str">
        <f t="shared" si="80"/>
        <v>10000</v>
      </c>
      <c r="C1096" t="str">
        <f t="shared" ref="C1096:C1111" si="81">"CJS48035"</f>
        <v>CJS48035</v>
      </c>
      <c r="D1096" t="str">
        <f t="shared" si="79"/>
        <v>101010</v>
      </c>
      <c r="E1096" t="s">
        <v>27</v>
      </c>
      <c r="F1096">
        <v>0</v>
      </c>
      <c r="G1096">
        <v>0</v>
      </c>
      <c r="H1096">
        <v>0</v>
      </c>
    </row>
    <row r="1097" spans="1:8" hidden="1" x14ac:dyDescent="0.35">
      <c r="A1097">
        <v>14000</v>
      </c>
      <c r="B1097" t="str">
        <f t="shared" si="80"/>
        <v>10000</v>
      </c>
      <c r="C1097" t="str">
        <f t="shared" si="81"/>
        <v>CJS48035</v>
      </c>
      <c r="D1097" t="str">
        <f>"205025"</f>
        <v>205025</v>
      </c>
      <c r="E1097" t="s">
        <v>29</v>
      </c>
      <c r="F1097">
        <v>0</v>
      </c>
      <c r="G1097">
        <v>0</v>
      </c>
      <c r="H1097">
        <v>0</v>
      </c>
    </row>
    <row r="1098" spans="1:8" hidden="1" x14ac:dyDescent="0.35">
      <c r="A1098">
        <v>14000</v>
      </c>
      <c r="B1098" t="str">
        <f t="shared" si="80"/>
        <v>10000</v>
      </c>
      <c r="C1098" t="str">
        <f t="shared" si="81"/>
        <v>CJS48035</v>
      </c>
      <c r="D1098" t="str">
        <f>"308000"</f>
        <v>308000</v>
      </c>
      <c r="E1098" t="s">
        <v>91</v>
      </c>
      <c r="F1098">
        <v>-1455.43</v>
      </c>
      <c r="G1098">
        <v>0</v>
      </c>
      <c r="H1098">
        <v>-1455.43</v>
      </c>
    </row>
    <row r="1099" spans="1:8" hidden="1" x14ac:dyDescent="0.35">
      <c r="A1099">
        <v>14000</v>
      </c>
      <c r="B1099" t="str">
        <f t="shared" si="80"/>
        <v>10000</v>
      </c>
      <c r="C1099" t="str">
        <f t="shared" si="81"/>
        <v>CJS48035</v>
      </c>
      <c r="D1099" t="str">
        <f>"4016588"</f>
        <v>4016588</v>
      </c>
      <c r="E1099" t="s">
        <v>118</v>
      </c>
      <c r="F1099">
        <v>-28183.47</v>
      </c>
      <c r="G1099">
        <v>-5343.12</v>
      </c>
      <c r="H1099">
        <v>-33526.589999999997</v>
      </c>
    </row>
    <row r="1100" spans="1:8" hidden="1" x14ac:dyDescent="0.35">
      <c r="A1100">
        <v>14000</v>
      </c>
      <c r="B1100" t="str">
        <f t="shared" si="80"/>
        <v>10000</v>
      </c>
      <c r="C1100" t="str">
        <f t="shared" si="81"/>
        <v>CJS48035</v>
      </c>
      <c r="D1100" t="str">
        <f>"5011110"</f>
        <v>5011110</v>
      </c>
      <c r="E1100" t="s">
        <v>34</v>
      </c>
      <c r="F1100">
        <v>1691.36</v>
      </c>
      <c r="G1100">
        <v>0</v>
      </c>
      <c r="H1100">
        <v>1691.36</v>
      </c>
    </row>
    <row r="1101" spans="1:8" hidden="1" x14ac:dyDescent="0.35">
      <c r="A1101">
        <v>14000</v>
      </c>
      <c r="B1101" t="str">
        <f t="shared" si="80"/>
        <v>10000</v>
      </c>
      <c r="C1101" t="str">
        <f t="shared" si="81"/>
        <v>CJS48035</v>
      </c>
      <c r="D1101" t="str">
        <f>"5011120"</f>
        <v>5011120</v>
      </c>
      <c r="E1101" t="s">
        <v>35</v>
      </c>
      <c r="F1101">
        <v>955.69</v>
      </c>
      <c r="G1101">
        <v>0</v>
      </c>
      <c r="H1101">
        <v>955.69</v>
      </c>
    </row>
    <row r="1102" spans="1:8" hidden="1" x14ac:dyDescent="0.35">
      <c r="A1102">
        <v>14000</v>
      </c>
      <c r="B1102" t="str">
        <f t="shared" si="80"/>
        <v>10000</v>
      </c>
      <c r="C1102" t="str">
        <f t="shared" si="81"/>
        <v>CJS48035</v>
      </c>
      <c r="D1102" t="str">
        <f>"5011140"</f>
        <v>5011140</v>
      </c>
      <c r="E1102" t="s">
        <v>36</v>
      </c>
      <c r="F1102">
        <v>172.3</v>
      </c>
      <c r="G1102">
        <v>0</v>
      </c>
      <c r="H1102">
        <v>172.3</v>
      </c>
    </row>
    <row r="1103" spans="1:8" hidden="1" x14ac:dyDescent="0.35">
      <c r="A1103">
        <v>14000</v>
      </c>
      <c r="B1103" t="str">
        <f t="shared" si="80"/>
        <v>10000</v>
      </c>
      <c r="C1103" t="str">
        <f t="shared" si="81"/>
        <v>CJS48035</v>
      </c>
      <c r="D1103" t="str">
        <f>"5011150"</f>
        <v>5011150</v>
      </c>
      <c r="E1103" t="s">
        <v>37</v>
      </c>
      <c r="F1103">
        <v>2022.56</v>
      </c>
      <c r="G1103">
        <v>0</v>
      </c>
      <c r="H1103">
        <v>2022.56</v>
      </c>
    </row>
    <row r="1104" spans="1:8" hidden="1" x14ac:dyDescent="0.35">
      <c r="A1104">
        <v>14000</v>
      </c>
      <c r="B1104" t="str">
        <f t="shared" si="80"/>
        <v>10000</v>
      </c>
      <c r="C1104" t="str">
        <f t="shared" si="81"/>
        <v>CJS48035</v>
      </c>
      <c r="D1104" t="str">
        <f>"5011160"</f>
        <v>5011160</v>
      </c>
      <c r="E1104" t="s">
        <v>38</v>
      </c>
      <c r="F1104">
        <v>144.01</v>
      </c>
      <c r="G1104">
        <v>0</v>
      </c>
      <c r="H1104">
        <v>144.01</v>
      </c>
    </row>
    <row r="1105" spans="1:8" hidden="1" x14ac:dyDescent="0.35">
      <c r="A1105">
        <v>14000</v>
      </c>
      <c r="B1105" t="str">
        <f t="shared" si="80"/>
        <v>10000</v>
      </c>
      <c r="C1105" t="str">
        <f t="shared" si="81"/>
        <v>CJS48035</v>
      </c>
      <c r="D1105" t="str">
        <f>"5011170"</f>
        <v>5011170</v>
      </c>
      <c r="E1105" t="s">
        <v>39</v>
      </c>
      <c r="F1105">
        <v>78.41</v>
      </c>
      <c r="G1105">
        <v>0</v>
      </c>
      <c r="H1105">
        <v>78.41</v>
      </c>
    </row>
    <row r="1106" spans="1:8" hidden="1" x14ac:dyDescent="0.35">
      <c r="A1106">
        <v>14000</v>
      </c>
      <c r="B1106" t="str">
        <f t="shared" si="80"/>
        <v>10000</v>
      </c>
      <c r="C1106" t="str">
        <f t="shared" si="81"/>
        <v>CJS48035</v>
      </c>
      <c r="D1106" t="str">
        <f>"5011230"</f>
        <v>5011230</v>
      </c>
      <c r="E1106" t="s">
        <v>42</v>
      </c>
      <c r="F1106">
        <v>13046.04</v>
      </c>
      <c r="G1106">
        <v>0</v>
      </c>
      <c r="H1106">
        <v>13046.04</v>
      </c>
    </row>
    <row r="1107" spans="1:8" hidden="1" x14ac:dyDescent="0.35">
      <c r="A1107">
        <v>14000</v>
      </c>
      <c r="B1107" t="str">
        <f t="shared" si="80"/>
        <v>10000</v>
      </c>
      <c r="C1107" t="str">
        <f t="shared" si="81"/>
        <v>CJS48035</v>
      </c>
      <c r="D1107" t="str">
        <f>"5011380"</f>
        <v>5011380</v>
      </c>
      <c r="E1107" t="s">
        <v>44</v>
      </c>
      <c r="F1107">
        <v>21.58</v>
      </c>
      <c r="G1107">
        <v>0</v>
      </c>
      <c r="H1107">
        <v>21.58</v>
      </c>
    </row>
    <row r="1108" spans="1:8" hidden="1" x14ac:dyDescent="0.35">
      <c r="A1108">
        <v>14000</v>
      </c>
      <c r="B1108" t="str">
        <f t="shared" si="80"/>
        <v>10000</v>
      </c>
      <c r="C1108" t="str">
        <f t="shared" si="81"/>
        <v>CJS48035</v>
      </c>
      <c r="D1108" t="str">
        <f>"5011660"</f>
        <v>5011660</v>
      </c>
      <c r="E1108" t="s">
        <v>48</v>
      </c>
      <c r="F1108">
        <v>167.8</v>
      </c>
      <c r="G1108">
        <v>0</v>
      </c>
      <c r="H1108">
        <v>167.8</v>
      </c>
    </row>
    <row r="1109" spans="1:8" hidden="1" x14ac:dyDescent="0.35">
      <c r="A1109">
        <v>14000</v>
      </c>
      <c r="B1109" t="str">
        <f t="shared" si="80"/>
        <v>10000</v>
      </c>
      <c r="C1109" t="str">
        <f t="shared" si="81"/>
        <v>CJS48035</v>
      </c>
      <c r="D1109" t="str">
        <f>"5012210"</f>
        <v>5012210</v>
      </c>
      <c r="E1109" t="s">
        <v>55</v>
      </c>
      <c r="F1109">
        <v>3000</v>
      </c>
      <c r="G1109">
        <v>0</v>
      </c>
      <c r="H1109">
        <v>3000</v>
      </c>
    </row>
    <row r="1110" spans="1:8" hidden="1" x14ac:dyDescent="0.35">
      <c r="A1110">
        <v>14000</v>
      </c>
      <c r="B1110" t="str">
        <f t="shared" si="80"/>
        <v>10000</v>
      </c>
      <c r="C1110" t="str">
        <f t="shared" si="81"/>
        <v>CJS48035</v>
      </c>
      <c r="D1110" t="str">
        <f>"5014510"</f>
        <v>5014510</v>
      </c>
      <c r="E1110" t="s">
        <v>86</v>
      </c>
      <c r="F1110">
        <v>2191.25</v>
      </c>
      <c r="G1110">
        <v>1343.12</v>
      </c>
      <c r="H1110">
        <v>3534.37</v>
      </c>
    </row>
    <row r="1111" spans="1:8" hidden="1" x14ac:dyDescent="0.35">
      <c r="A1111">
        <v>14000</v>
      </c>
      <c r="B1111" t="str">
        <f t="shared" si="80"/>
        <v>10000</v>
      </c>
      <c r="C1111" t="str">
        <f t="shared" si="81"/>
        <v>CJS48035</v>
      </c>
      <c r="D1111" t="str">
        <f>"5014520"</f>
        <v>5014520</v>
      </c>
      <c r="E1111" t="s">
        <v>85</v>
      </c>
      <c r="F1111">
        <v>6147.9</v>
      </c>
      <c r="G1111">
        <v>4000</v>
      </c>
      <c r="H1111">
        <v>10147.9</v>
      </c>
    </row>
    <row r="1112" spans="1:8" hidden="1" x14ac:dyDescent="0.35">
      <c r="A1112">
        <v>14000</v>
      </c>
      <c r="B1112" t="str">
        <f t="shared" si="80"/>
        <v>10000</v>
      </c>
      <c r="C1112" t="str">
        <f>"CJS48036"</f>
        <v>CJS48036</v>
      </c>
      <c r="D1112" t="str">
        <f t="shared" ref="D1112:D1117" si="82">"101010"</f>
        <v>101010</v>
      </c>
      <c r="E1112" t="s">
        <v>27</v>
      </c>
      <c r="F1112">
        <v>0</v>
      </c>
      <c r="G1112">
        <v>0</v>
      </c>
      <c r="H1112">
        <v>0</v>
      </c>
    </row>
    <row r="1113" spans="1:8" hidden="1" x14ac:dyDescent="0.35">
      <c r="A1113">
        <v>14000</v>
      </c>
      <c r="B1113" t="str">
        <f t="shared" si="80"/>
        <v>10000</v>
      </c>
      <c r="C1113" t="str">
        <f>"CJS48044"</f>
        <v>CJS48044</v>
      </c>
      <c r="D1113" t="str">
        <f t="shared" si="82"/>
        <v>101010</v>
      </c>
      <c r="E1113" t="s">
        <v>27</v>
      </c>
      <c r="F1113">
        <v>0</v>
      </c>
      <c r="G1113">
        <v>0</v>
      </c>
      <c r="H1113">
        <v>0</v>
      </c>
    </row>
    <row r="1114" spans="1:8" hidden="1" x14ac:dyDescent="0.35">
      <c r="A1114">
        <v>14000</v>
      </c>
      <c r="B1114" t="str">
        <f t="shared" si="80"/>
        <v>10000</v>
      </c>
      <c r="C1114" t="str">
        <f>"CJS48070"</f>
        <v>CJS48070</v>
      </c>
      <c r="D1114" t="str">
        <f t="shared" si="82"/>
        <v>101010</v>
      </c>
      <c r="E1114" t="s">
        <v>27</v>
      </c>
      <c r="F1114">
        <v>0</v>
      </c>
      <c r="G1114">
        <v>0</v>
      </c>
      <c r="H1114">
        <v>0</v>
      </c>
    </row>
    <row r="1115" spans="1:8" hidden="1" x14ac:dyDescent="0.35">
      <c r="A1115">
        <v>14000</v>
      </c>
      <c r="B1115" t="str">
        <f t="shared" si="80"/>
        <v>10000</v>
      </c>
      <c r="C1115" t="str">
        <f>"CJS51000"</f>
        <v>CJS51000</v>
      </c>
      <c r="D1115" t="str">
        <f t="shared" si="82"/>
        <v>101010</v>
      </c>
      <c r="E1115" t="s">
        <v>27</v>
      </c>
      <c r="F1115">
        <v>0</v>
      </c>
      <c r="G1115">
        <v>0</v>
      </c>
      <c r="H1115">
        <v>0</v>
      </c>
    </row>
    <row r="1116" spans="1:8" hidden="1" x14ac:dyDescent="0.35">
      <c r="A1116">
        <v>14000</v>
      </c>
      <c r="B1116" t="str">
        <f t="shared" si="80"/>
        <v>10000</v>
      </c>
      <c r="C1116" t="str">
        <f>"CJS5101708"</f>
        <v>CJS5101708</v>
      </c>
      <c r="D1116" t="str">
        <f t="shared" si="82"/>
        <v>101010</v>
      </c>
      <c r="E1116" t="s">
        <v>27</v>
      </c>
      <c r="F1116">
        <v>0</v>
      </c>
      <c r="G1116">
        <v>0</v>
      </c>
      <c r="H1116">
        <v>0</v>
      </c>
    </row>
    <row r="1117" spans="1:8" hidden="1" x14ac:dyDescent="0.35">
      <c r="A1117">
        <v>14000</v>
      </c>
      <c r="B1117" t="str">
        <f t="shared" si="80"/>
        <v>10000</v>
      </c>
      <c r="C1117" t="str">
        <f>"CJS53002"</f>
        <v>CJS53002</v>
      </c>
      <c r="D1117" t="str">
        <f t="shared" si="82"/>
        <v>101010</v>
      </c>
      <c r="E1117" t="s">
        <v>27</v>
      </c>
      <c r="F1117">
        <v>0</v>
      </c>
      <c r="G1117">
        <v>0</v>
      </c>
      <c r="H1117">
        <v>0</v>
      </c>
    </row>
    <row r="1118" spans="1:8" hidden="1" x14ac:dyDescent="0.35">
      <c r="A1118">
        <v>14000</v>
      </c>
      <c r="B1118" t="str">
        <f t="shared" si="80"/>
        <v>10000</v>
      </c>
      <c r="C1118" t="str">
        <f>"CJS53002"</f>
        <v>CJS53002</v>
      </c>
      <c r="D1118" t="str">
        <f>"308000"</f>
        <v>308000</v>
      </c>
      <c r="E1118" t="s">
        <v>91</v>
      </c>
      <c r="F1118">
        <v>0</v>
      </c>
      <c r="G1118">
        <v>0</v>
      </c>
      <c r="H1118">
        <v>0</v>
      </c>
    </row>
    <row r="1119" spans="1:8" hidden="1" x14ac:dyDescent="0.35">
      <c r="A1119">
        <v>14000</v>
      </c>
      <c r="B1119" t="str">
        <f t="shared" si="80"/>
        <v>10000</v>
      </c>
      <c r="C1119" t="str">
        <f>"CJS56000"</f>
        <v>CJS56000</v>
      </c>
      <c r="D1119" t="str">
        <f>"101010"</f>
        <v>101010</v>
      </c>
      <c r="E1119" t="s">
        <v>27</v>
      </c>
      <c r="F1119">
        <v>0</v>
      </c>
      <c r="G1119">
        <v>0</v>
      </c>
      <c r="H1119">
        <v>0</v>
      </c>
    </row>
    <row r="1120" spans="1:8" hidden="1" x14ac:dyDescent="0.35">
      <c r="A1120">
        <v>14000</v>
      </c>
      <c r="B1120" t="str">
        <f t="shared" si="80"/>
        <v>10000</v>
      </c>
      <c r="C1120" t="str">
        <f>"CJS5601701"</f>
        <v>CJS5601701</v>
      </c>
      <c r="D1120" t="str">
        <f>"101010"</f>
        <v>101010</v>
      </c>
      <c r="E1120" t="s">
        <v>27</v>
      </c>
      <c r="F1120">
        <v>192.52</v>
      </c>
      <c r="G1120">
        <v>0</v>
      </c>
      <c r="H1120">
        <v>192.52</v>
      </c>
    </row>
    <row r="1121" spans="1:8" hidden="1" x14ac:dyDescent="0.35">
      <c r="A1121">
        <v>14000</v>
      </c>
      <c r="B1121" t="str">
        <f t="shared" si="80"/>
        <v>10000</v>
      </c>
      <c r="C1121" t="str">
        <f>"CJS5601701"</f>
        <v>CJS5601701</v>
      </c>
      <c r="D1121" t="str">
        <f>"308000"</f>
        <v>308000</v>
      </c>
      <c r="E1121" t="s">
        <v>91</v>
      </c>
      <c r="F1121">
        <v>-192.52</v>
      </c>
      <c r="G1121">
        <v>0</v>
      </c>
      <c r="H1121">
        <v>-192.52</v>
      </c>
    </row>
    <row r="1122" spans="1:8" hidden="1" x14ac:dyDescent="0.35">
      <c r="A1122">
        <v>14000</v>
      </c>
      <c r="B1122" t="str">
        <f t="shared" si="80"/>
        <v>10000</v>
      </c>
      <c r="C1122" t="str">
        <f>"CJS5601702"</f>
        <v>CJS5601702</v>
      </c>
      <c r="D1122" t="str">
        <f>"101010"</f>
        <v>101010</v>
      </c>
      <c r="E1122" t="s">
        <v>27</v>
      </c>
      <c r="F1122">
        <v>0</v>
      </c>
      <c r="G1122">
        <v>0</v>
      </c>
      <c r="H1122">
        <v>0</v>
      </c>
    </row>
    <row r="1123" spans="1:8" hidden="1" x14ac:dyDescent="0.35">
      <c r="A1123">
        <v>14000</v>
      </c>
      <c r="B1123" t="str">
        <f t="shared" si="80"/>
        <v>10000</v>
      </c>
      <c r="C1123" t="str">
        <f>"CJS56500"</f>
        <v>CJS56500</v>
      </c>
      <c r="D1123" t="str">
        <f>"101010"</f>
        <v>101010</v>
      </c>
      <c r="E1123" t="s">
        <v>27</v>
      </c>
      <c r="F1123">
        <v>0</v>
      </c>
      <c r="G1123">
        <v>0</v>
      </c>
      <c r="H1123">
        <v>0</v>
      </c>
    </row>
    <row r="1124" spans="1:8" hidden="1" x14ac:dyDescent="0.35">
      <c r="A1124">
        <v>14000</v>
      </c>
      <c r="B1124" t="str">
        <f t="shared" si="80"/>
        <v>10000</v>
      </c>
      <c r="C1124" t="str">
        <f>"CJS56501"</f>
        <v>CJS56501</v>
      </c>
      <c r="D1124" t="str">
        <f>"101010"</f>
        <v>101010</v>
      </c>
      <c r="E1124" t="s">
        <v>27</v>
      </c>
      <c r="F1124">
        <v>0</v>
      </c>
      <c r="G1124">
        <v>0</v>
      </c>
      <c r="H1124">
        <v>0</v>
      </c>
    </row>
    <row r="1125" spans="1:8" hidden="1" x14ac:dyDescent="0.35">
      <c r="A1125">
        <v>14000</v>
      </c>
      <c r="B1125" t="str">
        <f t="shared" si="80"/>
        <v>10000</v>
      </c>
      <c r="C1125" t="str">
        <f>"CJS56501"</f>
        <v>CJS56501</v>
      </c>
      <c r="D1125" t="str">
        <f>"308000"</f>
        <v>308000</v>
      </c>
      <c r="E1125" t="s">
        <v>91</v>
      </c>
      <c r="F1125">
        <v>0</v>
      </c>
      <c r="G1125">
        <v>0</v>
      </c>
      <c r="H1125">
        <v>0</v>
      </c>
    </row>
    <row r="1126" spans="1:8" hidden="1" x14ac:dyDescent="0.35">
      <c r="A1126">
        <v>14000</v>
      </c>
      <c r="B1126" t="str">
        <f t="shared" si="80"/>
        <v>10000</v>
      </c>
      <c r="C1126" t="str">
        <f>"CJS56502"</f>
        <v>CJS56502</v>
      </c>
      <c r="D1126" t="str">
        <f t="shared" ref="D1126:D1132" si="83">"101010"</f>
        <v>101010</v>
      </c>
      <c r="E1126" t="s">
        <v>27</v>
      </c>
      <c r="F1126">
        <v>0</v>
      </c>
      <c r="G1126">
        <v>0</v>
      </c>
      <c r="H1126">
        <v>0</v>
      </c>
    </row>
    <row r="1127" spans="1:8" hidden="1" x14ac:dyDescent="0.35">
      <c r="A1127">
        <v>14000</v>
      </c>
      <c r="B1127" t="str">
        <f t="shared" si="80"/>
        <v>10000</v>
      </c>
      <c r="C1127" t="str">
        <f>"CJS56504"</f>
        <v>CJS56504</v>
      </c>
      <c r="D1127" t="str">
        <f t="shared" si="83"/>
        <v>101010</v>
      </c>
      <c r="E1127" t="s">
        <v>27</v>
      </c>
      <c r="F1127">
        <v>0</v>
      </c>
      <c r="G1127">
        <v>0</v>
      </c>
      <c r="H1127">
        <v>0</v>
      </c>
    </row>
    <row r="1128" spans="1:8" hidden="1" x14ac:dyDescent="0.35">
      <c r="A1128">
        <v>14000</v>
      </c>
      <c r="B1128" t="str">
        <f t="shared" si="80"/>
        <v>10000</v>
      </c>
      <c r="C1128" t="str">
        <f>"CJS5651701"</f>
        <v>CJS5651701</v>
      </c>
      <c r="D1128" t="str">
        <f t="shared" si="83"/>
        <v>101010</v>
      </c>
      <c r="E1128" t="s">
        <v>27</v>
      </c>
      <c r="F1128">
        <v>0</v>
      </c>
      <c r="G1128">
        <v>0</v>
      </c>
      <c r="H1128">
        <v>0</v>
      </c>
    </row>
    <row r="1129" spans="1:8" hidden="1" x14ac:dyDescent="0.35">
      <c r="A1129">
        <v>14000</v>
      </c>
      <c r="B1129" t="str">
        <f t="shared" si="80"/>
        <v>10000</v>
      </c>
      <c r="C1129" t="str">
        <f>"CJS5651702"</f>
        <v>CJS5651702</v>
      </c>
      <c r="D1129" t="str">
        <f t="shared" si="83"/>
        <v>101010</v>
      </c>
      <c r="E1129" t="s">
        <v>27</v>
      </c>
      <c r="F1129">
        <v>0</v>
      </c>
      <c r="G1129">
        <v>0</v>
      </c>
      <c r="H1129">
        <v>0</v>
      </c>
    </row>
    <row r="1130" spans="1:8" hidden="1" x14ac:dyDescent="0.35">
      <c r="A1130">
        <v>14000</v>
      </c>
      <c r="B1130" t="str">
        <f t="shared" si="80"/>
        <v>10000</v>
      </c>
      <c r="C1130" t="str">
        <f>"CJS5651703"</f>
        <v>CJS5651703</v>
      </c>
      <c r="D1130" t="str">
        <f t="shared" si="83"/>
        <v>101010</v>
      </c>
      <c r="E1130" t="s">
        <v>27</v>
      </c>
      <c r="F1130">
        <v>0</v>
      </c>
      <c r="G1130">
        <v>0</v>
      </c>
      <c r="H1130">
        <v>0</v>
      </c>
    </row>
    <row r="1131" spans="1:8" hidden="1" x14ac:dyDescent="0.35">
      <c r="A1131">
        <v>14000</v>
      </c>
      <c r="B1131" t="str">
        <f t="shared" si="80"/>
        <v>10000</v>
      </c>
      <c r="C1131" t="str">
        <f>"CJS57000"</f>
        <v>CJS57000</v>
      </c>
      <c r="D1131" t="str">
        <f t="shared" si="83"/>
        <v>101010</v>
      </c>
      <c r="E1131" t="s">
        <v>27</v>
      </c>
      <c r="F1131">
        <v>0</v>
      </c>
      <c r="G1131">
        <v>0</v>
      </c>
      <c r="H1131">
        <v>0</v>
      </c>
    </row>
    <row r="1132" spans="1:8" hidden="1" x14ac:dyDescent="0.35">
      <c r="A1132">
        <v>14000</v>
      </c>
      <c r="B1132" t="str">
        <f t="shared" si="80"/>
        <v>10000</v>
      </c>
      <c r="C1132" t="str">
        <f>"CJS57001"</f>
        <v>CJS57001</v>
      </c>
      <c r="D1132" t="str">
        <f t="shared" si="83"/>
        <v>101010</v>
      </c>
      <c r="E1132" t="s">
        <v>27</v>
      </c>
      <c r="F1132">
        <v>0</v>
      </c>
      <c r="G1132">
        <v>0</v>
      </c>
      <c r="H1132">
        <v>0</v>
      </c>
    </row>
    <row r="1133" spans="1:8" hidden="1" x14ac:dyDescent="0.35">
      <c r="A1133">
        <v>14000</v>
      </c>
      <c r="B1133" t="str">
        <f t="shared" si="80"/>
        <v>10000</v>
      </c>
      <c r="C1133" t="str">
        <f>"CJS57001"</f>
        <v>CJS57001</v>
      </c>
      <c r="D1133" t="str">
        <f>"308000"</f>
        <v>308000</v>
      </c>
      <c r="E1133" t="s">
        <v>91</v>
      </c>
      <c r="F1133">
        <v>0</v>
      </c>
      <c r="G1133">
        <v>0</v>
      </c>
      <c r="H1133">
        <v>0</v>
      </c>
    </row>
    <row r="1134" spans="1:8" hidden="1" x14ac:dyDescent="0.35">
      <c r="A1134">
        <v>14000</v>
      </c>
      <c r="B1134" t="str">
        <f t="shared" si="80"/>
        <v>10000</v>
      </c>
      <c r="C1134" t="str">
        <f>"CJS57002"</f>
        <v>CJS57002</v>
      </c>
      <c r="D1134" t="str">
        <f>"101010"</f>
        <v>101010</v>
      </c>
      <c r="E1134" t="s">
        <v>27</v>
      </c>
      <c r="F1134">
        <v>0</v>
      </c>
      <c r="G1134">
        <v>0</v>
      </c>
      <c r="H1134">
        <v>0</v>
      </c>
    </row>
    <row r="1135" spans="1:8" hidden="1" x14ac:dyDescent="0.35">
      <c r="A1135">
        <v>14000</v>
      </c>
      <c r="B1135" t="str">
        <f t="shared" si="80"/>
        <v>10000</v>
      </c>
      <c r="C1135" t="str">
        <f>"CJS5701701"</f>
        <v>CJS5701701</v>
      </c>
      <c r="D1135" t="str">
        <f>"101010"</f>
        <v>101010</v>
      </c>
      <c r="E1135" t="s">
        <v>27</v>
      </c>
      <c r="F1135">
        <v>0</v>
      </c>
      <c r="G1135">
        <v>0</v>
      </c>
      <c r="H1135">
        <v>0</v>
      </c>
    </row>
    <row r="1136" spans="1:8" hidden="1" x14ac:dyDescent="0.35">
      <c r="A1136">
        <v>14000</v>
      </c>
      <c r="B1136" t="str">
        <f t="shared" ref="B1136:B1199" si="84">"10000"</f>
        <v>10000</v>
      </c>
      <c r="C1136" t="str">
        <f>"CJS5701701"</f>
        <v>CJS5701701</v>
      </c>
      <c r="D1136" t="str">
        <f>"205025"</f>
        <v>205025</v>
      </c>
      <c r="E1136" t="s">
        <v>29</v>
      </c>
      <c r="F1136">
        <v>0</v>
      </c>
      <c r="G1136">
        <v>0</v>
      </c>
      <c r="H1136">
        <v>0</v>
      </c>
    </row>
    <row r="1137" spans="1:8" hidden="1" x14ac:dyDescent="0.35">
      <c r="A1137">
        <v>14000</v>
      </c>
      <c r="B1137" t="str">
        <f t="shared" si="84"/>
        <v>10000</v>
      </c>
      <c r="C1137" t="str">
        <f>"CJS5701701"</f>
        <v>CJS5701701</v>
      </c>
      <c r="D1137" t="str">
        <f>"4016540"</f>
        <v>4016540</v>
      </c>
      <c r="E1137" t="s">
        <v>123</v>
      </c>
      <c r="F1137">
        <v>-64567.59</v>
      </c>
      <c r="G1137">
        <v>-24160.5</v>
      </c>
      <c r="H1137">
        <v>-88728.09</v>
      </c>
    </row>
    <row r="1138" spans="1:8" hidden="1" x14ac:dyDescent="0.35">
      <c r="A1138">
        <v>14000</v>
      </c>
      <c r="B1138" t="str">
        <f t="shared" si="84"/>
        <v>10000</v>
      </c>
      <c r="C1138" t="str">
        <f>"CJS5701701"</f>
        <v>CJS5701701</v>
      </c>
      <c r="D1138" t="str">
        <f>"5014510"</f>
        <v>5014510</v>
      </c>
      <c r="E1138" t="s">
        <v>86</v>
      </c>
      <c r="F1138">
        <v>48433.43</v>
      </c>
      <c r="G1138">
        <v>24160.5</v>
      </c>
      <c r="H1138">
        <v>72593.929999999993</v>
      </c>
    </row>
    <row r="1139" spans="1:8" hidden="1" x14ac:dyDescent="0.35">
      <c r="A1139">
        <v>14000</v>
      </c>
      <c r="B1139" t="str">
        <f t="shared" si="84"/>
        <v>10000</v>
      </c>
      <c r="C1139" t="str">
        <f>"CJS5701701"</f>
        <v>CJS5701701</v>
      </c>
      <c r="D1139" t="str">
        <f>"5014520"</f>
        <v>5014520</v>
      </c>
      <c r="E1139" t="s">
        <v>85</v>
      </c>
      <c r="F1139">
        <v>16134.16</v>
      </c>
      <c r="G1139">
        <v>0</v>
      </c>
      <c r="H1139">
        <v>16134.16</v>
      </c>
    </row>
    <row r="1140" spans="1:8" hidden="1" x14ac:dyDescent="0.35">
      <c r="A1140">
        <v>14000</v>
      </c>
      <c r="B1140" t="str">
        <f t="shared" si="84"/>
        <v>10000</v>
      </c>
      <c r="C1140" t="str">
        <f t="shared" ref="C1140:C1151" si="85">"CJS5701704"</f>
        <v>CJS5701704</v>
      </c>
      <c r="D1140" t="str">
        <f>"101010"</f>
        <v>101010</v>
      </c>
      <c r="E1140" t="s">
        <v>27</v>
      </c>
      <c r="F1140">
        <v>-4115.09</v>
      </c>
      <c r="G1140">
        <v>2058.48</v>
      </c>
      <c r="H1140">
        <v>-2056.61</v>
      </c>
    </row>
    <row r="1141" spans="1:8" hidden="1" x14ac:dyDescent="0.35">
      <c r="A1141">
        <v>14000</v>
      </c>
      <c r="B1141" t="str">
        <f t="shared" si="84"/>
        <v>10000</v>
      </c>
      <c r="C1141" t="str">
        <f t="shared" si="85"/>
        <v>CJS5701704</v>
      </c>
      <c r="D1141" t="str">
        <f>"308000"</f>
        <v>308000</v>
      </c>
      <c r="E1141" t="s">
        <v>91</v>
      </c>
      <c r="F1141">
        <v>-2482.1799999999998</v>
      </c>
      <c r="G1141">
        <v>0</v>
      </c>
      <c r="H1141">
        <v>-2482.1799999999998</v>
      </c>
    </row>
    <row r="1142" spans="1:8" hidden="1" x14ac:dyDescent="0.35">
      <c r="A1142">
        <v>14000</v>
      </c>
      <c r="B1142" t="str">
        <f t="shared" si="84"/>
        <v>10000</v>
      </c>
      <c r="C1142" t="str">
        <f t="shared" si="85"/>
        <v>CJS5701704</v>
      </c>
      <c r="D1142" t="str">
        <f>"4016540"</f>
        <v>4016540</v>
      </c>
      <c r="E1142" t="s">
        <v>123</v>
      </c>
      <c r="F1142">
        <v>-9195.1</v>
      </c>
      <c r="G1142">
        <v>-4115.09</v>
      </c>
      <c r="H1142">
        <v>-13310.19</v>
      </c>
    </row>
    <row r="1143" spans="1:8" hidden="1" x14ac:dyDescent="0.35">
      <c r="A1143">
        <v>14000</v>
      </c>
      <c r="B1143" t="str">
        <f t="shared" si="84"/>
        <v>10000</v>
      </c>
      <c r="C1143" t="str">
        <f t="shared" si="85"/>
        <v>CJS5701704</v>
      </c>
      <c r="D1143" t="str">
        <f>"5011110"</f>
        <v>5011110</v>
      </c>
      <c r="E1143" t="s">
        <v>34</v>
      </c>
      <c r="F1143">
        <v>34.94</v>
      </c>
      <c r="G1143">
        <v>0</v>
      </c>
      <c r="H1143">
        <v>34.94</v>
      </c>
    </row>
    <row r="1144" spans="1:8" hidden="1" x14ac:dyDescent="0.35">
      <c r="A1144">
        <v>14000</v>
      </c>
      <c r="B1144" t="str">
        <f t="shared" si="84"/>
        <v>10000</v>
      </c>
      <c r="C1144" t="str">
        <f t="shared" si="85"/>
        <v>CJS5701704</v>
      </c>
      <c r="D1144" t="str">
        <f>"5011120"</f>
        <v>5011120</v>
      </c>
      <c r="E1144" t="s">
        <v>35</v>
      </c>
      <c r="F1144">
        <v>1104.44</v>
      </c>
      <c r="G1144">
        <v>144.41</v>
      </c>
      <c r="H1144">
        <v>1248.8499999999999</v>
      </c>
    </row>
    <row r="1145" spans="1:8" hidden="1" x14ac:dyDescent="0.35">
      <c r="A1145">
        <v>14000</v>
      </c>
      <c r="B1145" t="str">
        <f t="shared" si="84"/>
        <v>10000</v>
      </c>
      <c r="C1145" t="str">
        <f t="shared" si="85"/>
        <v>CJS5701704</v>
      </c>
      <c r="D1145" t="str">
        <f>"5011140"</f>
        <v>5011140</v>
      </c>
      <c r="E1145" t="s">
        <v>36</v>
      </c>
      <c r="F1145">
        <v>3.61</v>
      </c>
      <c r="G1145">
        <v>0</v>
      </c>
      <c r="H1145">
        <v>3.61</v>
      </c>
    </row>
    <row r="1146" spans="1:8" hidden="1" x14ac:dyDescent="0.35">
      <c r="A1146">
        <v>14000</v>
      </c>
      <c r="B1146" t="str">
        <f t="shared" si="84"/>
        <v>10000</v>
      </c>
      <c r="C1146" t="str">
        <f t="shared" si="85"/>
        <v>CJS5701704</v>
      </c>
      <c r="D1146" t="str">
        <f>"5011150"</f>
        <v>5011150</v>
      </c>
      <c r="E1146" t="s">
        <v>37</v>
      </c>
      <c r="F1146">
        <v>81.38</v>
      </c>
      <c r="G1146">
        <v>0</v>
      </c>
      <c r="H1146">
        <v>81.38</v>
      </c>
    </row>
    <row r="1147" spans="1:8" hidden="1" x14ac:dyDescent="0.35">
      <c r="A1147">
        <v>14000</v>
      </c>
      <c r="B1147" t="str">
        <f t="shared" si="84"/>
        <v>10000</v>
      </c>
      <c r="C1147" t="str">
        <f t="shared" si="85"/>
        <v>CJS5701704</v>
      </c>
      <c r="D1147" t="str">
        <f>"5011160"</f>
        <v>5011160</v>
      </c>
      <c r="E1147" t="s">
        <v>38</v>
      </c>
      <c r="F1147">
        <v>3.02</v>
      </c>
      <c r="G1147">
        <v>0</v>
      </c>
      <c r="H1147">
        <v>3.02</v>
      </c>
    </row>
    <row r="1148" spans="1:8" hidden="1" x14ac:dyDescent="0.35">
      <c r="A1148">
        <v>14000</v>
      </c>
      <c r="B1148" t="str">
        <f t="shared" si="84"/>
        <v>10000</v>
      </c>
      <c r="C1148" t="str">
        <f t="shared" si="85"/>
        <v>CJS5701704</v>
      </c>
      <c r="D1148" t="str">
        <f>"5011170"</f>
        <v>5011170</v>
      </c>
      <c r="E1148" t="s">
        <v>39</v>
      </c>
      <c r="F1148">
        <v>1.64</v>
      </c>
      <c r="G1148">
        <v>0</v>
      </c>
      <c r="H1148">
        <v>1.64</v>
      </c>
    </row>
    <row r="1149" spans="1:8" hidden="1" x14ac:dyDescent="0.35">
      <c r="A1149">
        <v>14000</v>
      </c>
      <c r="B1149" t="str">
        <f t="shared" si="84"/>
        <v>10000</v>
      </c>
      <c r="C1149" t="str">
        <f t="shared" si="85"/>
        <v>CJS5701704</v>
      </c>
      <c r="D1149" t="str">
        <f>"5011230"</f>
        <v>5011230</v>
      </c>
      <c r="E1149" t="s">
        <v>42</v>
      </c>
      <c r="F1149">
        <v>281.52999999999997</v>
      </c>
      <c r="G1149">
        <v>0</v>
      </c>
      <c r="H1149">
        <v>281.52999999999997</v>
      </c>
    </row>
    <row r="1150" spans="1:8" hidden="1" x14ac:dyDescent="0.35">
      <c r="A1150">
        <v>14000</v>
      </c>
      <c r="B1150" t="str">
        <f t="shared" si="84"/>
        <v>10000</v>
      </c>
      <c r="C1150" t="str">
        <f t="shared" si="85"/>
        <v>CJS5701704</v>
      </c>
      <c r="D1150" t="str">
        <f>"5011410"</f>
        <v>5011410</v>
      </c>
      <c r="E1150" t="s">
        <v>45</v>
      </c>
      <c r="F1150">
        <v>14277.76</v>
      </c>
      <c r="G1150">
        <v>1912.2</v>
      </c>
      <c r="H1150">
        <v>16189.96</v>
      </c>
    </row>
    <row r="1151" spans="1:8" hidden="1" x14ac:dyDescent="0.35">
      <c r="A1151">
        <v>14000</v>
      </c>
      <c r="B1151" t="str">
        <f t="shared" si="84"/>
        <v>10000</v>
      </c>
      <c r="C1151" t="str">
        <f t="shared" si="85"/>
        <v>CJS5701704</v>
      </c>
      <c r="D1151" t="str">
        <f>"5011660"</f>
        <v>5011660</v>
      </c>
      <c r="E1151" t="s">
        <v>48</v>
      </c>
      <c r="F1151">
        <v>4.05</v>
      </c>
      <c r="G1151">
        <v>0</v>
      </c>
      <c r="H1151">
        <v>4.05</v>
      </c>
    </row>
    <row r="1152" spans="1:8" hidden="1" x14ac:dyDescent="0.35">
      <c r="A1152">
        <v>14000</v>
      </c>
      <c r="B1152" t="str">
        <f t="shared" si="84"/>
        <v>10000</v>
      </c>
      <c r="C1152" t="str">
        <f>"CJS60043"</f>
        <v>CJS60043</v>
      </c>
      <c r="D1152" t="str">
        <f t="shared" ref="D1152:D1159" si="86">"101010"</f>
        <v>101010</v>
      </c>
      <c r="E1152" t="s">
        <v>27</v>
      </c>
      <c r="F1152">
        <v>0</v>
      </c>
      <c r="G1152">
        <v>0</v>
      </c>
      <c r="H1152">
        <v>0</v>
      </c>
    </row>
    <row r="1153" spans="1:8" hidden="1" x14ac:dyDescent="0.35">
      <c r="A1153">
        <v>14000</v>
      </c>
      <c r="B1153" t="str">
        <f t="shared" si="84"/>
        <v>10000</v>
      </c>
      <c r="C1153" t="str">
        <f>"CJS60044"</f>
        <v>CJS60044</v>
      </c>
      <c r="D1153" t="str">
        <f t="shared" si="86"/>
        <v>101010</v>
      </c>
      <c r="E1153" t="s">
        <v>27</v>
      </c>
      <c r="F1153">
        <v>0</v>
      </c>
      <c r="G1153">
        <v>0</v>
      </c>
      <c r="H1153">
        <v>0</v>
      </c>
    </row>
    <row r="1154" spans="1:8" hidden="1" x14ac:dyDescent="0.35">
      <c r="A1154">
        <v>14000</v>
      </c>
      <c r="B1154" t="str">
        <f t="shared" si="84"/>
        <v>10000</v>
      </c>
      <c r="C1154" t="str">
        <f>"CJS60045"</f>
        <v>CJS60045</v>
      </c>
      <c r="D1154" t="str">
        <f t="shared" si="86"/>
        <v>101010</v>
      </c>
      <c r="E1154" t="s">
        <v>27</v>
      </c>
      <c r="F1154">
        <v>0</v>
      </c>
      <c r="G1154">
        <v>0</v>
      </c>
      <c r="H1154">
        <v>0</v>
      </c>
    </row>
    <row r="1155" spans="1:8" hidden="1" x14ac:dyDescent="0.35">
      <c r="A1155">
        <v>14000</v>
      </c>
      <c r="B1155" t="str">
        <f t="shared" si="84"/>
        <v>10000</v>
      </c>
      <c r="C1155" t="str">
        <f>"CJS60046"</f>
        <v>CJS60046</v>
      </c>
      <c r="D1155" t="str">
        <f t="shared" si="86"/>
        <v>101010</v>
      </c>
      <c r="E1155" t="s">
        <v>27</v>
      </c>
      <c r="F1155">
        <v>0</v>
      </c>
      <c r="G1155">
        <v>0</v>
      </c>
      <c r="H1155">
        <v>0</v>
      </c>
    </row>
    <row r="1156" spans="1:8" hidden="1" x14ac:dyDescent="0.35">
      <c r="A1156">
        <v>14000</v>
      </c>
      <c r="B1156" t="str">
        <f t="shared" si="84"/>
        <v>10000</v>
      </c>
      <c r="C1156" t="str">
        <f>"CJS60050"</f>
        <v>CJS60050</v>
      </c>
      <c r="D1156" t="str">
        <f t="shared" si="86"/>
        <v>101010</v>
      </c>
      <c r="E1156" t="s">
        <v>27</v>
      </c>
      <c r="F1156">
        <v>0</v>
      </c>
      <c r="G1156">
        <v>0</v>
      </c>
      <c r="H1156">
        <v>0</v>
      </c>
    </row>
    <row r="1157" spans="1:8" hidden="1" x14ac:dyDescent="0.35">
      <c r="A1157">
        <v>14000</v>
      </c>
      <c r="B1157" t="str">
        <f t="shared" si="84"/>
        <v>10000</v>
      </c>
      <c r="C1157" t="str">
        <f>"CJS60051"</f>
        <v>CJS60051</v>
      </c>
      <c r="D1157" t="str">
        <f t="shared" si="86"/>
        <v>101010</v>
      </c>
      <c r="E1157" t="s">
        <v>27</v>
      </c>
      <c r="F1157">
        <v>0</v>
      </c>
      <c r="G1157">
        <v>0</v>
      </c>
      <c r="H1157">
        <v>0</v>
      </c>
    </row>
    <row r="1158" spans="1:8" hidden="1" x14ac:dyDescent="0.35">
      <c r="A1158">
        <v>14000</v>
      </c>
      <c r="B1158" t="str">
        <f t="shared" si="84"/>
        <v>10000</v>
      </c>
      <c r="C1158" t="str">
        <f>"CJS60055"</f>
        <v>CJS60055</v>
      </c>
      <c r="D1158" t="str">
        <f t="shared" si="86"/>
        <v>101010</v>
      </c>
      <c r="E1158" t="s">
        <v>27</v>
      </c>
      <c r="F1158">
        <v>0</v>
      </c>
      <c r="G1158">
        <v>0</v>
      </c>
      <c r="H1158">
        <v>0</v>
      </c>
    </row>
    <row r="1159" spans="1:8" hidden="1" x14ac:dyDescent="0.35">
      <c r="A1159">
        <v>14000</v>
      </c>
      <c r="B1159" t="str">
        <f t="shared" si="84"/>
        <v>10000</v>
      </c>
      <c r="C1159" t="str">
        <f>"CJS60056"</f>
        <v>CJS60056</v>
      </c>
      <c r="D1159" t="str">
        <f t="shared" si="86"/>
        <v>101010</v>
      </c>
      <c r="E1159" t="s">
        <v>27</v>
      </c>
      <c r="F1159">
        <v>0</v>
      </c>
      <c r="G1159">
        <v>0</v>
      </c>
      <c r="H1159">
        <v>0</v>
      </c>
    </row>
    <row r="1160" spans="1:8" hidden="1" x14ac:dyDescent="0.35">
      <c r="A1160">
        <v>14000</v>
      </c>
      <c r="B1160" t="str">
        <f t="shared" si="84"/>
        <v>10000</v>
      </c>
      <c r="C1160" t="str">
        <f>"CJS60056"</f>
        <v>CJS60056</v>
      </c>
      <c r="D1160" t="str">
        <f>"308000"</f>
        <v>308000</v>
      </c>
      <c r="E1160" t="s">
        <v>91</v>
      </c>
      <c r="F1160">
        <v>0</v>
      </c>
      <c r="G1160">
        <v>0</v>
      </c>
      <c r="H1160">
        <v>0</v>
      </c>
    </row>
    <row r="1161" spans="1:8" hidden="1" x14ac:dyDescent="0.35">
      <c r="A1161">
        <v>14000</v>
      </c>
      <c r="B1161" t="str">
        <f t="shared" si="84"/>
        <v>10000</v>
      </c>
      <c r="C1161" t="str">
        <f>"CJS60058"</f>
        <v>CJS60058</v>
      </c>
      <c r="D1161" t="str">
        <f>"101010"</f>
        <v>101010</v>
      </c>
      <c r="E1161" t="s">
        <v>27</v>
      </c>
      <c r="F1161">
        <v>0</v>
      </c>
      <c r="G1161">
        <v>0</v>
      </c>
      <c r="H1161">
        <v>0</v>
      </c>
    </row>
    <row r="1162" spans="1:8" hidden="1" x14ac:dyDescent="0.35">
      <c r="A1162">
        <v>14000</v>
      </c>
      <c r="B1162" t="str">
        <f t="shared" si="84"/>
        <v>10000</v>
      </c>
      <c r="C1162" t="str">
        <f>"CJS60059"</f>
        <v>CJS60059</v>
      </c>
      <c r="D1162" t="str">
        <f>"101010"</f>
        <v>101010</v>
      </c>
      <c r="E1162" t="s">
        <v>27</v>
      </c>
      <c r="F1162">
        <v>0</v>
      </c>
      <c r="G1162">
        <v>0</v>
      </c>
      <c r="H1162">
        <v>0</v>
      </c>
    </row>
    <row r="1163" spans="1:8" hidden="1" x14ac:dyDescent="0.35">
      <c r="A1163">
        <v>14000</v>
      </c>
      <c r="B1163" t="str">
        <f t="shared" si="84"/>
        <v>10000</v>
      </c>
      <c r="C1163" t="str">
        <f t="shared" ref="C1163:C1172" si="87">"CJS60061"</f>
        <v>CJS60061</v>
      </c>
      <c r="D1163" t="str">
        <f>"101010"</f>
        <v>101010</v>
      </c>
      <c r="E1163" t="s">
        <v>27</v>
      </c>
      <c r="F1163">
        <v>22875.81</v>
      </c>
      <c r="G1163">
        <v>0</v>
      </c>
      <c r="H1163">
        <v>22875.81</v>
      </c>
    </row>
    <row r="1164" spans="1:8" hidden="1" x14ac:dyDescent="0.35">
      <c r="A1164">
        <v>14000</v>
      </c>
      <c r="B1164" t="str">
        <f t="shared" si="84"/>
        <v>10000</v>
      </c>
      <c r="C1164" t="str">
        <f t="shared" si="87"/>
        <v>CJS60061</v>
      </c>
      <c r="D1164" t="str">
        <f>"308000"</f>
        <v>308000</v>
      </c>
      <c r="E1164" t="s">
        <v>91</v>
      </c>
      <c r="F1164">
        <v>-150.71</v>
      </c>
      <c r="G1164">
        <v>0</v>
      </c>
      <c r="H1164">
        <v>-150.71</v>
      </c>
    </row>
    <row r="1165" spans="1:8" hidden="1" x14ac:dyDescent="0.35">
      <c r="A1165">
        <v>14000</v>
      </c>
      <c r="B1165" t="str">
        <f t="shared" si="84"/>
        <v>10000</v>
      </c>
      <c r="C1165" t="str">
        <f t="shared" si="87"/>
        <v>CJS60061</v>
      </c>
      <c r="D1165" t="str">
        <f>"4016593"</f>
        <v>4016593</v>
      </c>
      <c r="E1165" t="s">
        <v>117</v>
      </c>
      <c r="F1165">
        <v>-24611.1</v>
      </c>
      <c r="G1165">
        <v>0</v>
      </c>
      <c r="H1165">
        <v>-24611.1</v>
      </c>
    </row>
    <row r="1166" spans="1:8" hidden="1" x14ac:dyDescent="0.35">
      <c r="A1166">
        <v>14000</v>
      </c>
      <c r="B1166" t="str">
        <f t="shared" si="84"/>
        <v>10000</v>
      </c>
      <c r="C1166" t="str">
        <f t="shared" si="87"/>
        <v>CJS60061</v>
      </c>
      <c r="D1166" t="str">
        <f>"5011110"</f>
        <v>5011110</v>
      </c>
      <c r="E1166" t="s">
        <v>34</v>
      </c>
      <c r="F1166">
        <v>197.46</v>
      </c>
      <c r="G1166">
        <v>0</v>
      </c>
      <c r="H1166">
        <v>197.46</v>
      </c>
    </row>
    <row r="1167" spans="1:8" hidden="1" x14ac:dyDescent="0.35">
      <c r="A1167">
        <v>14000</v>
      </c>
      <c r="B1167" t="str">
        <f t="shared" si="84"/>
        <v>10000</v>
      </c>
      <c r="C1167" t="str">
        <f t="shared" si="87"/>
        <v>CJS60061</v>
      </c>
      <c r="D1167" t="str">
        <f>"5011120"</f>
        <v>5011120</v>
      </c>
      <c r="E1167" t="s">
        <v>35</v>
      </c>
      <c r="F1167">
        <v>104.29</v>
      </c>
      <c r="G1167">
        <v>0</v>
      </c>
      <c r="H1167">
        <v>104.29</v>
      </c>
    </row>
    <row r="1168" spans="1:8" hidden="1" x14ac:dyDescent="0.35">
      <c r="A1168">
        <v>14000</v>
      </c>
      <c r="B1168" t="str">
        <f t="shared" si="84"/>
        <v>10000</v>
      </c>
      <c r="C1168" t="str">
        <f t="shared" si="87"/>
        <v>CJS60061</v>
      </c>
      <c r="D1168" t="str">
        <f>"5011140"</f>
        <v>5011140</v>
      </c>
      <c r="E1168" t="s">
        <v>36</v>
      </c>
      <c r="F1168">
        <v>18.3</v>
      </c>
      <c r="G1168">
        <v>0</v>
      </c>
      <c r="H1168">
        <v>18.3</v>
      </c>
    </row>
    <row r="1169" spans="1:8" hidden="1" x14ac:dyDescent="0.35">
      <c r="A1169">
        <v>14000</v>
      </c>
      <c r="B1169" t="str">
        <f t="shared" si="84"/>
        <v>10000</v>
      </c>
      <c r="C1169" t="str">
        <f t="shared" si="87"/>
        <v>CJS60061</v>
      </c>
      <c r="D1169" t="str">
        <f>"5011150"</f>
        <v>5011150</v>
      </c>
      <c r="E1169" t="s">
        <v>37</v>
      </c>
      <c r="F1169">
        <v>150.57</v>
      </c>
      <c r="G1169">
        <v>0</v>
      </c>
      <c r="H1169">
        <v>150.57</v>
      </c>
    </row>
    <row r="1170" spans="1:8" hidden="1" x14ac:dyDescent="0.35">
      <c r="A1170">
        <v>14000</v>
      </c>
      <c r="B1170" t="str">
        <f t="shared" si="84"/>
        <v>10000</v>
      </c>
      <c r="C1170" t="str">
        <f t="shared" si="87"/>
        <v>CJS60061</v>
      </c>
      <c r="D1170" t="str">
        <f>"5011160"</f>
        <v>5011160</v>
      </c>
      <c r="E1170" t="s">
        <v>38</v>
      </c>
      <c r="F1170">
        <v>15.3</v>
      </c>
      <c r="G1170">
        <v>0</v>
      </c>
      <c r="H1170">
        <v>15.3</v>
      </c>
    </row>
    <row r="1171" spans="1:8" hidden="1" x14ac:dyDescent="0.35">
      <c r="A1171">
        <v>14000</v>
      </c>
      <c r="B1171" t="str">
        <f t="shared" si="84"/>
        <v>10000</v>
      </c>
      <c r="C1171" t="str">
        <f t="shared" si="87"/>
        <v>CJS60061</v>
      </c>
      <c r="D1171" t="str">
        <f>"5011170"</f>
        <v>5011170</v>
      </c>
      <c r="E1171" t="s">
        <v>39</v>
      </c>
      <c r="F1171">
        <v>8.33</v>
      </c>
      <c r="G1171">
        <v>0</v>
      </c>
      <c r="H1171">
        <v>8.33</v>
      </c>
    </row>
    <row r="1172" spans="1:8" hidden="1" x14ac:dyDescent="0.35">
      <c r="A1172">
        <v>14000</v>
      </c>
      <c r="B1172" t="str">
        <f t="shared" si="84"/>
        <v>10000</v>
      </c>
      <c r="C1172" t="str">
        <f t="shared" si="87"/>
        <v>CJS60061</v>
      </c>
      <c r="D1172" t="str">
        <f>"5011230"</f>
        <v>5011230</v>
      </c>
      <c r="E1172" t="s">
        <v>42</v>
      </c>
      <c r="F1172">
        <v>1391.75</v>
      </c>
      <c r="G1172">
        <v>0</v>
      </c>
      <c r="H1172">
        <v>1391.75</v>
      </c>
    </row>
    <row r="1173" spans="1:8" hidden="1" x14ac:dyDescent="0.35">
      <c r="A1173">
        <v>14000</v>
      </c>
      <c r="B1173" t="str">
        <f t="shared" si="84"/>
        <v>10000</v>
      </c>
      <c r="C1173" t="str">
        <f>"CJS61000"</f>
        <v>CJS61000</v>
      </c>
      <c r="D1173" t="str">
        <f>"101010"</f>
        <v>101010</v>
      </c>
      <c r="E1173" t="s">
        <v>27</v>
      </c>
      <c r="F1173">
        <v>0</v>
      </c>
      <c r="G1173">
        <v>0</v>
      </c>
      <c r="H1173">
        <v>0</v>
      </c>
    </row>
    <row r="1174" spans="1:8" hidden="1" x14ac:dyDescent="0.35">
      <c r="A1174">
        <v>14000</v>
      </c>
      <c r="B1174" t="str">
        <f t="shared" si="84"/>
        <v>10000</v>
      </c>
      <c r="C1174" t="str">
        <f>"CJS66000"</f>
        <v>CJS66000</v>
      </c>
      <c r="D1174" t="str">
        <f>"101010"</f>
        <v>101010</v>
      </c>
      <c r="E1174" t="s">
        <v>27</v>
      </c>
      <c r="F1174">
        <v>0</v>
      </c>
      <c r="G1174">
        <v>0</v>
      </c>
      <c r="H1174">
        <v>0</v>
      </c>
    </row>
    <row r="1175" spans="1:8" hidden="1" x14ac:dyDescent="0.35">
      <c r="A1175">
        <v>14000</v>
      </c>
      <c r="B1175" t="str">
        <f t="shared" si="84"/>
        <v>10000</v>
      </c>
      <c r="C1175" t="str">
        <f>"CJS66000"</f>
        <v>CJS66000</v>
      </c>
      <c r="D1175" t="str">
        <f>"609650"</f>
        <v>609650</v>
      </c>
      <c r="E1175" t="s">
        <v>127</v>
      </c>
      <c r="F1175">
        <v>0</v>
      </c>
      <c r="G1175">
        <v>0</v>
      </c>
      <c r="H1175">
        <v>0</v>
      </c>
    </row>
    <row r="1176" spans="1:8" hidden="1" x14ac:dyDescent="0.35">
      <c r="A1176">
        <v>14000</v>
      </c>
      <c r="B1176" t="str">
        <f t="shared" si="84"/>
        <v>10000</v>
      </c>
      <c r="C1176" t="str">
        <f>"CJS66001"</f>
        <v>CJS66001</v>
      </c>
      <c r="D1176" t="str">
        <f>"101010"</f>
        <v>101010</v>
      </c>
      <c r="E1176" t="s">
        <v>27</v>
      </c>
      <c r="F1176">
        <v>0</v>
      </c>
      <c r="G1176">
        <v>0</v>
      </c>
      <c r="H1176">
        <v>0</v>
      </c>
    </row>
    <row r="1177" spans="1:8" hidden="1" x14ac:dyDescent="0.35">
      <c r="A1177">
        <v>14000</v>
      </c>
      <c r="B1177" t="str">
        <f t="shared" si="84"/>
        <v>10000</v>
      </c>
      <c r="C1177" t="str">
        <f>"CJS66001"</f>
        <v>CJS66001</v>
      </c>
      <c r="D1177" t="str">
        <f>"308000"</f>
        <v>308000</v>
      </c>
      <c r="E1177" t="s">
        <v>91</v>
      </c>
      <c r="F1177">
        <v>0</v>
      </c>
      <c r="G1177">
        <v>0</v>
      </c>
      <c r="H1177">
        <v>0</v>
      </c>
    </row>
    <row r="1178" spans="1:8" hidden="1" x14ac:dyDescent="0.35">
      <c r="A1178">
        <v>14000</v>
      </c>
      <c r="B1178" t="str">
        <f t="shared" si="84"/>
        <v>10000</v>
      </c>
      <c r="C1178" t="str">
        <f>"CJS66500"</f>
        <v>CJS66500</v>
      </c>
      <c r="D1178" t="str">
        <f>"101010"</f>
        <v>101010</v>
      </c>
      <c r="E1178" t="s">
        <v>27</v>
      </c>
      <c r="F1178">
        <v>0</v>
      </c>
      <c r="G1178">
        <v>0</v>
      </c>
      <c r="H1178">
        <v>0</v>
      </c>
    </row>
    <row r="1179" spans="1:8" hidden="1" x14ac:dyDescent="0.35">
      <c r="A1179">
        <v>14000</v>
      </c>
      <c r="B1179" t="str">
        <f t="shared" si="84"/>
        <v>10000</v>
      </c>
      <c r="C1179" t="str">
        <f>"CJS66501"</f>
        <v>CJS66501</v>
      </c>
      <c r="D1179" t="str">
        <f>"101010"</f>
        <v>101010</v>
      </c>
      <c r="E1179" t="s">
        <v>27</v>
      </c>
      <c r="F1179">
        <v>0</v>
      </c>
      <c r="G1179">
        <v>0</v>
      </c>
      <c r="H1179">
        <v>0</v>
      </c>
    </row>
    <row r="1180" spans="1:8" hidden="1" x14ac:dyDescent="0.35">
      <c r="A1180">
        <v>14000</v>
      </c>
      <c r="B1180" t="str">
        <f t="shared" si="84"/>
        <v>10000</v>
      </c>
      <c r="C1180" t="str">
        <f>"CJS66504"</f>
        <v>CJS66504</v>
      </c>
      <c r="D1180" t="str">
        <f>"101010"</f>
        <v>101010</v>
      </c>
      <c r="E1180" t="s">
        <v>27</v>
      </c>
      <c r="F1180">
        <v>0</v>
      </c>
      <c r="G1180">
        <v>0</v>
      </c>
      <c r="H1180">
        <v>0</v>
      </c>
    </row>
    <row r="1181" spans="1:8" hidden="1" x14ac:dyDescent="0.35">
      <c r="A1181">
        <v>14000</v>
      </c>
      <c r="B1181" t="str">
        <f t="shared" si="84"/>
        <v>10000</v>
      </c>
      <c r="C1181" t="str">
        <f>"CJS66505"</f>
        <v>CJS66505</v>
      </c>
      <c r="D1181" t="str">
        <f>"101010"</f>
        <v>101010</v>
      </c>
      <c r="E1181" t="s">
        <v>27</v>
      </c>
      <c r="F1181">
        <v>0</v>
      </c>
      <c r="G1181">
        <v>0</v>
      </c>
      <c r="H1181">
        <v>0</v>
      </c>
    </row>
    <row r="1182" spans="1:8" hidden="1" x14ac:dyDescent="0.35">
      <c r="A1182">
        <v>14000</v>
      </c>
      <c r="B1182" t="str">
        <f t="shared" si="84"/>
        <v>10000</v>
      </c>
      <c r="C1182" t="str">
        <f>"CJS67000"</f>
        <v>CJS67000</v>
      </c>
      <c r="D1182" t="str">
        <f>"101010"</f>
        <v>101010</v>
      </c>
      <c r="E1182" t="s">
        <v>27</v>
      </c>
      <c r="F1182">
        <v>0</v>
      </c>
      <c r="G1182">
        <v>0</v>
      </c>
      <c r="H1182">
        <v>0</v>
      </c>
    </row>
    <row r="1183" spans="1:8" hidden="1" x14ac:dyDescent="0.35">
      <c r="A1183">
        <v>14000</v>
      </c>
      <c r="B1183" t="str">
        <f t="shared" si="84"/>
        <v>10000</v>
      </c>
      <c r="C1183" t="str">
        <f>"CJS67000"</f>
        <v>CJS67000</v>
      </c>
      <c r="D1183" t="str">
        <f>"308000"</f>
        <v>308000</v>
      </c>
      <c r="E1183" t="s">
        <v>91</v>
      </c>
      <c r="F1183">
        <v>0</v>
      </c>
      <c r="G1183">
        <v>0</v>
      </c>
      <c r="H1183">
        <v>0</v>
      </c>
    </row>
    <row r="1184" spans="1:8" hidden="1" x14ac:dyDescent="0.35">
      <c r="A1184">
        <v>14000</v>
      </c>
      <c r="B1184" t="str">
        <f t="shared" si="84"/>
        <v>10000</v>
      </c>
      <c r="C1184" t="str">
        <f>"CJS67001"</f>
        <v>CJS67001</v>
      </c>
      <c r="D1184" t="str">
        <f t="shared" ref="D1184:D1190" si="88">"101010"</f>
        <v>101010</v>
      </c>
      <c r="E1184" t="s">
        <v>27</v>
      </c>
      <c r="F1184">
        <v>0</v>
      </c>
      <c r="G1184">
        <v>0</v>
      </c>
      <c r="H1184">
        <v>0</v>
      </c>
    </row>
    <row r="1185" spans="1:8" hidden="1" x14ac:dyDescent="0.35">
      <c r="A1185">
        <v>14000</v>
      </c>
      <c r="B1185" t="str">
        <f t="shared" si="84"/>
        <v>10000</v>
      </c>
      <c r="C1185" t="str">
        <f>"CJS67002"</f>
        <v>CJS67002</v>
      </c>
      <c r="D1185" t="str">
        <f t="shared" si="88"/>
        <v>101010</v>
      </c>
      <c r="E1185" t="s">
        <v>27</v>
      </c>
      <c r="F1185">
        <v>0</v>
      </c>
      <c r="G1185">
        <v>0</v>
      </c>
      <c r="H1185">
        <v>0</v>
      </c>
    </row>
    <row r="1186" spans="1:8" hidden="1" x14ac:dyDescent="0.35">
      <c r="A1186">
        <v>14000</v>
      </c>
      <c r="B1186" t="str">
        <f t="shared" si="84"/>
        <v>10000</v>
      </c>
      <c r="C1186" t="str">
        <f>"CJS67007"</f>
        <v>CJS67007</v>
      </c>
      <c r="D1186" t="str">
        <f t="shared" si="88"/>
        <v>101010</v>
      </c>
      <c r="E1186" t="s">
        <v>27</v>
      </c>
      <c r="F1186">
        <v>0</v>
      </c>
      <c r="G1186">
        <v>0</v>
      </c>
      <c r="H1186">
        <v>0</v>
      </c>
    </row>
    <row r="1187" spans="1:8" hidden="1" x14ac:dyDescent="0.35">
      <c r="A1187">
        <v>14000</v>
      </c>
      <c r="B1187" t="str">
        <f t="shared" si="84"/>
        <v>10000</v>
      </c>
      <c r="C1187" t="str">
        <f>"CJS67010"</f>
        <v>CJS67010</v>
      </c>
      <c r="D1187" t="str">
        <f t="shared" si="88"/>
        <v>101010</v>
      </c>
      <c r="E1187" t="s">
        <v>27</v>
      </c>
      <c r="F1187">
        <v>0</v>
      </c>
      <c r="G1187">
        <v>0</v>
      </c>
      <c r="H1187">
        <v>0</v>
      </c>
    </row>
    <row r="1188" spans="1:8" hidden="1" x14ac:dyDescent="0.35">
      <c r="A1188">
        <v>14000</v>
      </c>
      <c r="B1188" t="str">
        <f t="shared" si="84"/>
        <v>10000</v>
      </c>
      <c r="C1188" t="str">
        <f>"CJS67011"</f>
        <v>CJS67011</v>
      </c>
      <c r="D1188" t="str">
        <f t="shared" si="88"/>
        <v>101010</v>
      </c>
      <c r="E1188" t="s">
        <v>27</v>
      </c>
      <c r="F1188">
        <v>0</v>
      </c>
      <c r="G1188">
        <v>0</v>
      </c>
      <c r="H1188">
        <v>0</v>
      </c>
    </row>
    <row r="1189" spans="1:8" hidden="1" x14ac:dyDescent="0.35">
      <c r="A1189">
        <v>14000</v>
      </c>
      <c r="B1189" t="str">
        <f t="shared" si="84"/>
        <v>10000</v>
      </c>
      <c r="C1189" t="str">
        <f>"CJS67013"</f>
        <v>CJS67013</v>
      </c>
      <c r="D1189" t="str">
        <f t="shared" si="88"/>
        <v>101010</v>
      </c>
      <c r="E1189" t="s">
        <v>27</v>
      </c>
      <c r="F1189">
        <v>0</v>
      </c>
      <c r="G1189">
        <v>0</v>
      </c>
      <c r="H1189">
        <v>0</v>
      </c>
    </row>
    <row r="1190" spans="1:8" hidden="1" x14ac:dyDescent="0.35">
      <c r="A1190">
        <v>14000</v>
      </c>
      <c r="B1190" t="str">
        <f t="shared" si="84"/>
        <v>10000</v>
      </c>
      <c r="C1190" t="str">
        <f>"CJS67014"</f>
        <v>CJS67014</v>
      </c>
      <c r="D1190" t="str">
        <f t="shared" si="88"/>
        <v>101010</v>
      </c>
      <c r="E1190" t="s">
        <v>27</v>
      </c>
      <c r="F1190">
        <v>696.39</v>
      </c>
      <c r="G1190">
        <v>0</v>
      </c>
      <c r="H1190">
        <v>696.39</v>
      </c>
    </row>
    <row r="1191" spans="1:8" hidden="1" x14ac:dyDescent="0.35">
      <c r="A1191">
        <v>14000</v>
      </c>
      <c r="B1191" t="str">
        <f t="shared" si="84"/>
        <v>10000</v>
      </c>
      <c r="C1191" t="str">
        <f>"CJS67014"</f>
        <v>CJS67014</v>
      </c>
      <c r="D1191" t="str">
        <f>"308000"</f>
        <v>308000</v>
      </c>
      <c r="E1191" t="s">
        <v>91</v>
      </c>
      <c r="F1191">
        <v>-696.39</v>
      </c>
      <c r="G1191">
        <v>0</v>
      </c>
      <c r="H1191">
        <v>-696.39</v>
      </c>
    </row>
    <row r="1192" spans="1:8" hidden="1" x14ac:dyDescent="0.35">
      <c r="A1192">
        <v>14000</v>
      </c>
      <c r="B1192" t="str">
        <f t="shared" si="84"/>
        <v>10000</v>
      </c>
      <c r="C1192" t="str">
        <f>"CJS67016"</f>
        <v>CJS67016</v>
      </c>
      <c r="D1192" t="str">
        <f t="shared" ref="D1192:D1199" si="89">"101010"</f>
        <v>101010</v>
      </c>
      <c r="E1192" t="s">
        <v>27</v>
      </c>
      <c r="F1192">
        <v>0</v>
      </c>
      <c r="G1192">
        <v>0</v>
      </c>
      <c r="H1192">
        <v>0</v>
      </c>
    </row>
    <row r="1193" spans="1:8" hidden="1" x14ac:dyDescent="0.35">
      <c r="A1193">
        <v>14000</v>
      </c>
      <c r="B1193" t="str">
        <f t="shared" si="84"/>
        <v>10000</v>
      </c>
      <c r="C1193" t="str">
        <f>"CJS67017"</f>
        <v>CJS67017</v>
      </c>
      <c r="D1193" t="str">
        <f t="shared" si="89"/>
        <v>101010</v>
      </c>
      <c r="E1193" t="s">
        <v>27</v>
      </c>
      <c r="F1193">
        <v>0</v>
      </c>
      <c r="G1193">
        <v>0</v>
      </c>
      <c r="H1193">
        <v>0</v>
      </c>
    </row>
    <row r="1194" spans="1:8" hidden="1" x14ac:dyDescent="0.35">
      <c r="A1194">
        <v>14000</v>
      </c>
      <c r="B1194" t="str">
        <f t="shared" si="84"/>
        <v>10000</v>
      </c>
      <c r="C1194" t="str">
        <f>"CJS67025"</f>
        <v>CJS67025</v>
      </c>
      <c r="D1194" t="str">
        <f t="shared" si="89"/>
        <v>101010</v>
      </c>
      <c r="E1194" t="s">
        <v>27</v>
      </c>
      <c r="F1194">
        <v>0</v>
      </c>
      <c r="G1194">
        <v>0</v>
      </c>
      <c r="H1194">
        <v>0</v>
      </c>
    </row>
    <row r="1195" spans="1:8" hidden="1" x14ac:dyDescent="0.35">
      <c r="A1195">
        <v>14000</v>
      </c>
      <c r="B1195" t="str">
        <f t="shared" si="84"/>
        <v>10000</v>
      </c>
      <c r="C1195" t="str">
        <f>"CJS67026"</f>
        <v>CJS67026</v>
      </c>
      <c r="D1195" t="str">
        <f t="shared" si="89"/>
        <v>101010</v>
      </c>
      <c r="E1195" t="s">
        <v>27</v>
      </c>
      <c r="F1195">
        <v>0</v>
      </c>
      <c r="G1195">
        <v>0</v>
      </c>
      <c r="H1195">
        <v>0</v>
      </c>
    </row>
    <row r="1196" spans="1:8" hidden="1" x14ac:dyDescent="0.35">
      <c r="A1196">
        <v>14000</v>
      </c>
      <c r="B1196" t="str">
        <f t="shared" si="84"/>
        <v>10000</v>
      </c>
      <c r="C1196" t="str">
        <f>"CJS67027"</f>
        <v>CJS67027</v>
      </c>
      <c r="D1196" t="str">
        <f t="shared" si="89"/>
        <v>101010</v>
      </c>
      <c r="E1196" t="s">
        <v>27</v>
      </c>
      <c r="F1196">
        <v>0</v>
      </c>
      <c r="G1196">
        <v>0</v>
      </c>
      <c r="H1196">
        <v>0</v>
      </c>
    </row>
    <row r="1197" spans="1:8" hidden="1" x14ac:dyDescent="0.35">
      <c r="A1197">
        <v>14000</v>
      </c>
      <c r="B1197" t="str">
        <f t="shared" si="84"/>
        <v>10000</v>
      </c>
      <c r="C1197" t="str">
        <f>"CJS67028"</f>
        <v>CJS67028</v>
      </c>
      <c r="D1197" t="str">
        <f t="shared" si="89"/>
        <v>101010</v>
      </c>
      <c r="E1197" t="s">
        <v>27</v>
      </c>
      <c r="F1197">
        <v>0</v>
      </c>
      <c r="G1197">
        <v>0</v>
      </c>
      <c r="H1197">
        <v>0</v>
      </c>
    </row>
    <row r="1198" spans="1:8" hidden="1" x14ac:dyDescent="0.35">
      <c r="A1198">
        <v>14000</v>
      </c>
      <c r="B1198" t="str">
        <f t="shared" si="84"/>
        <v>10000</v>
      </c>
      <c r="C1198" t="str">
        <f>"CJS67029"</f>
        <v>CJS67029</v>
      </c>
      <c r="D1198" t="str">
        <f t="shared" si="89"/>
        <v>101010</v>
      </c>
      <c r="E1198" t="s">
        <v>27</v>
      </c>
      <c r="F1198">
        <v>0</v>
      </c>
      <c r="G1198">
        <v>0</v>
      </c>
      <c r="H1198">
        <v>0</v>
      </c>
    </row>
    <row r="1199" spans="1:8" hidden="1" x14ac:dyDescent="0.35">
      <c r="A1199">
        <v>14000</v>
      </c>
      <c r="B1199" t="str">
        <f t="shared" si="84"/>
        <v>10000</v>
      </c>
      <c r="C1199" t="str">
        <f t="shared" ref="C1199:C1217" si="90">"CJS67030"</f>
        <v>CJS67030</v>
      </c>
      <c r="D1199" t="str">
        <f t="shared" si="89"/>
        <v>101010</v>
      </c>
      <c r="E1199" t="s">
        <v>27</v>
      </c>
      <c r="F1199">
        <v>1175</v>
      </c>
      <c r="G1199">
        <v>0</v>
      </c>
      <c r="H1199">
        <v>1175</v>
      </c>
    </row>
    <row r="1200" spans="1:8" hidden="1" x14ac:dyDescent="0.35">
      <c r="A1200">
        <v>14000</v>
      </c>
      <c r="B1200" t="str">
        <f t="shared" ref="B1200:B1263" si="91">"10000"</f>
        <v>10000</v>
      </c>
      <c r="C1200" t="str">
        <f t="shared" si="90"/>
        <v>CJS67030</v>
      </c>
      <c r="D1200" t="str">
        <f>"205025"</f>
        <v>205025</v>
      </c>
      <c r="E1200" t="s">
        <v>29</v>
      </c>
      <c r="F1200">
        <v>0</v>
      </c>
      <c r="G1200">
        <v>0</v>
      </c>
      <c r="H1200">
        <v>0</v>
      </c>
    </row>
    <row r="1201" spans="1:8" hidden="1" x14ac:dyDescent="0.35">
      <c r="A1201">
        <v>14000</v>
      </c>
      <c r="B1201" t="str">
        <f t="shared" si="91"/>
        <v>10000</v>
      </c>
      <c r="C1201" t="str">
        <f t="shared" si="90"/>
        <v>CJS67030</v>
      </c>
      <c r="D1201" t="str">
        <f>"308000"</f>
        <v>308000</v>
      </c>
      <c r="E1201" t="s">
        <v>91</v>
      </c>
      <c r="F1201">
        <v>-1926.95</v>
      </c>
      <c r="G1201">
        <v>0</v>
      </c>
      <c r="H1201">
        <v>-1926.95</v>
      </c>
    </row>
    <row r="1202" spans="1:8" hidden="1" x14ac:dyDescent="0.35">
      <c r="A1202">
        <v>14000</v>
      </c>
      <c r="B1202" t="str">
        <f t="shared" si="91"/>
        <v>10000</v>
      </c>
      <c r="C1202" t="str">
        <f t="shared" si="90"/>
        <v>CJS67030</v>
      </c>
      <c r="D1202" t="str">
        <f>"4093643"</f>
        <v>4093643</v>
      </c>
      <c r="E1202" t="s">
        <v>124</v>
      </c>
      <c r="F1202">
        <v>-27148.91</v>
      </c>
      <c r="G1202">
        <v>0</v>
      </c>
      <c r="H1202">
        <v>-27148.91</v>
      </c>
    </row>
    <row r="1203" spans="1:8" hidden="1" x14ac:dyDescent="0.35">
      <c r="A1203">
        <v>14000</v>
      </c>
      <c r="B1203" t="str">
        <f t="shared" si="91"/>
        <v>10000</v>
      </c>
      <c r="C1203" t="str">
        <f t="shared" si="90"/>
        <v>CJS67030</v>
      </c>
      <c r="D1203" t="str">
        <f>"5011110"</f>
        <v>5011110</v>
      </c>
      <c r="E1203" t="s">
        <v>34</v>
      </c>
      <c r="F1203">
        <v>2076.5300000000002</v>
      </c>
      <c r="G1203">
        <v>0</v>
      </c>
      <c r="H1203">
        <v>2076.5300000000002</v>
      </c>
    </row>
    <row r="1204" spans="1:8" hidden="1" x14ac:dyDescent="0.35">
      <c r="A1204">
        <v>14000</v>
      </c>
      <c r="B1204" t="str">
        <f t="shared" si="91"/>
        <v>10000</v>
      </c>
      <c r="C1204" t="str">
        <f t="shared" si="90"/>
        <v>CJS67030</v>
      </c>
      <c r="D1204" t="str">
        <f>"5011120"</f>
        <v>5011120</v>
      </c>
      <c r="E1204" t="s">
        <v>35</v>
      </c>
      <c r="F1204">
        <v>1171.27</v>
      </c>
      <c r="G1204">
        <v>0</v>
      </c>
      <c r="H1204">
        <v>1171.27</v>
      </c>
    </row>
    <row r="1205" spans="1:8" hidden="1" x14ac:dyDescent="0.35">
      <c r="A1205">
        <v>14000</v>
      </c>
      <c r="B1205" t="str">
        <f t="shared" si="91"/>
        <v>10000</v>
      </c>
      <c r="C1205" t="str">
        <f t="shared" si="90"/>
        <v>CJS67030</v>
      </c>
      <c r="D1205" t="str">
        <f>"5011140"</f>
        <v>5011140</v>
      </c>
      <c r="E1205" t="s">
        <v>36</v>
      </c>
      <c r="F1205">
        <v>213.67</v>
      </c>
      <c r="G1205">
        <v>0</v>
      </c>
      <c r="H1205">
        <v>213.67</v>
      </c>
    </row>
    <row r="1206" spans="1:8" hidden="1" x14ac:dyDescent="0.35">
      <c r="A1206">
        <v>14000</v>
      </c>
      <c r="B1206" t="str">
        <f t="shared" si="91"/>
        <v>10000</v>
      </c>
      <c r="C1206" t="str">
        <f t="shared" si="90"/>
        <v>CJS67030</v>
      </c>
      <c r="D1206" t="str">
        <f>"5011150"</f>
        <v>5011150</v>
      </c>
      <c r="E1206" t="s">
        <v>37</v>
      </c>
      <c r="F1206">
        <v>3255.65</v>
      </c>
      <c r="G1206">
        <v>0</v>
      </c>
      <c r="H1206">
        <v>3255.65</v>
      </c>
    </row>
    <row r="1207" spans="1:8" hidden="1" x14ac:dyDescent="0.35">
      <c r="A1207">
        <v>14000</v>
      </c>
      <c r="B1207" t="str">
        <f t="shared" si="91"/>
        <v>10000</v>
      </c>
      <c r="C1207" t="str">
        <f t="shared" si="90"/>
        <v>CJS67030</v>
      </c>
      <c r="D1207" t="str">
        <f>"5011160"</f>
        <v>5011160</v>
      </c>
      <c r="E1207" t="s">
        <v>38</v>
      </c>
      <c r="F1207">
        <v>178.6</v>
      </c>
      <c r="G1207">
        <v>0</v>
      </c>
      <c r="H1207">
        <v>178.6</v>
      </c>
    </row>
    <row r="1208" spans="1:8" hidden="1" x14ac:dyDescent="0.35">
      <c r="A1208">
        <v>14000</v>
      </c>
      <c r="B1208" t="str">
        <f t="shared" si="91"/>
        <v>10000</v>
      </c>
      <c r="C1208" t="str">
        <f t="shared" si="90"/>
        <v>CJS67030</v>
      </c>
      <c r="D1208" t="str">
        <f>"5011170"</f>
        <v>5011170</v>
      </c>
      <c r="E1208" t="s">
        <v>39</v>
      </c>
      <c r="F1208">
        <v>97.26</v>
      </c>
      <c r="G1208">
        <v>0</v>
      </c>
      <c r="H1208">
        <v>97.26</v>
      </c>
    </row>
    <row r="1209" spans="1:8" hidden="1" x14ac:dyDescent="0.35">
      <c r="A1209">
        <v>14000</v>
      </c>
      <c r="B1209" t="str">
        <f t="shared" si="91"/>
        <v>10000</v>
      </c>
      <c r="C1209" t="str">
        <f t="shared" si="90"/>
        <v>CJS67030</v>
      </c>
      <c r="D1209" t="str">
        <f>"5011230"</f>
        <v>5011230</v>
      </c>
      <c r="E1209" t="s">
        <v>42</v>
      </c>
      <c r="F1209">
        <v>16186.73</v>
      </c>
      <c r="G1209">
        <v>0</v>
      </c>
      <c r="H1209">
        <v>16186.73</v>
      </c>
    </row>
    <row r="1210" spans="1:8" hidden="1" x14ac:dyDescent="0.35">
      <c r="A1210">
        <v>14000</v>
      </c>
      <c r="B1210" t="str">
        <f t="shared" si="91"/>
        <v>10000</v>
      </c>
      <c r="C1210" t="str">
        <f t="shared" si="90"/>
        <v>CJS67030</v>
      </c>
      <c r="D1210" t="str">
        <f>"5011380"</f>
        <v>5011380</v>
      </c>
      <c r="E1210" t="s">
        <v>44</v>
      </c>
      <c r="F1210">
        <v>65.5</v>
      </c>
      <c r="G1210">
        <v>0</v>
      </c>
      <c r="H1210">
        <v>65.5</v>
      </c>
    </row>
    <row r="1211" spans="1:8" hidden="1" x14ac:dyDescent="0.35">
      <c r="A1211">
        <v>14000</v>
      </c>
      <c r="B1211" t="str">
        <f t="shared" si="91"/>
        <v>10000</v>
      </c>
      <c r="C1211" t="str">
        <f t="shared" si="90"/>
        <v>CJS67030</v>
      </c>
      <c r="D1211" t="str">
        <f>"5011660"</f>
        <v>5011660</v>
      </c>
      <c r="E1211" t="s">
        <v>48</v>
      </c>
      <c r="F1211">
        <v>229.25</v>
      </c>
      <c r="G1211">
        <v>0</v>
      </c>
      <c r="H1211">
        <v>229.25</v>
      </c>
    </row>
    <row r="1212" spans="1:8" hidden="1" x14ac:dyDescent="0.35">
      <c r="A1212">
        <v>14000</v>
      </c>
      <c r="B1212" t="str">
        <f t="shared" si="91"/>
        <v>10000</v>
      </c>
      <c r="C1212" t="str">
        <f t="shared" si="90"/>
        <v>CJS67030</v>
      </c>
      <c r="D1212" t="str">
        <f>"5012140"</f>
        <v>5012140</v>
      </c>
      <c r="E1212" t="s">
        <v>51</v>
      </c>
      <c r="F1212">
        <v>5.52</v>
      </c>
      <c r="G1212">
        <v>0</v>
      </c>
      <c r="H1212">
        <v>5.52</v>
      </c>
    </row>
    <row r="1213" spans="1:8" hidden="1" x14ac:dyDescent="0.35">
      <c r="A1213">
        <v>14000</v>
      </c>
      <c r="B1213" t="str">
        <f t="shared" si="91"/>
        <v>10000</v>
      </c>
      <c r="C1213" t="str">
        <f t="shared" si="90"/>
        <v>CJS67030</v>
      </c>
      <c r="D1213" t="str">
        <f>"5012170"</f>
        <v>5012170</v>
      </c>
      <c r="E1213" t="s">
        <v>54</v>
      </c>
      <c r="F1213">
        <v>32.39</v>
      </c>
      <c r="G1213">
        <v>0</v>
      </c>
      <c r="H1213">
        <v>32.39</v>
      </c>
    </row>
    <row r="1214" spans="1:8" hidden="1" x14ac:dyDescent="0.35">
      <c r="A1214">
        <v>14000</v>
      </c>
      <c r="B1214" t="str">
        <f t="shared" si="91"/>
        <v>10000</v>
      </c>
      <c r="C1214" t="str">
        <f t="shared" si="90"/>
        <v>CJS67030</v>
      </c>
      <c r="D1214" t="str">
        <f>"5012440"</f>
        <v>5012440</v>
      </c>
      <c r="E1214" t="s">
        <v>58</v>
      </c>
      <c r="F1214">
        <v>2600</v>
      </c>
      <c r="G1214">
        <v>0</v>
      </c>
      <c r="H1214">
        <v>2600</v>
      </c>
    </row>
    <row r="1215" spans="1:8" hidden="1" x14ac:dyDescent="0.35">
      <c r="A1215">
        <v>14000</v>
      </c>
      <c r="B1215" t="str">
        <f t="shared" si="91"/>
        <v>10000</v>
      </c>
      <c r="C1215" t="str">
        <f t="shared" si="90"/>
        <v>CJS67030</v>
      </c>
      <c r="D1215" t="str">
        <f>"5012850"</f>
        <v>5012850</v>
      </c>
      <c r="E1215" t="s">
        <v>68</v>
      </c>
      <c r="F1215">
        <v>438.92</v>
      </c>
      <c r="G1215">
        <v>0</v>
      </c>
      <c r="H1215">
        <v>438.92</v>
      </c>
    </row>
    <row r="1216" spans="1:8" hidden="1" x14ac:dyDescent="0.35">
      <c r="A1216">
        <v>14000</v>
      </c>
      <c r="B1216" t="str">
        <f t="shared" si="91"/>
        <v>10000</v>
      </c>
      <c r="C1216" t="str">
        <f t="shared" si="90"/>
        <v>CJS67030</v>
      </c>
      <c r="D1216" t="str">
        <f>"5012880"</f>
        <v>5012880</v>
      </c>
      <c r="E1216" t="s">
        <v>69</v>
      </c>
      <c r="F1216">
        <v>275</v>
      </c>
      <c r="G1216">
        <v>0</v>
      </c>
      <c r="H1216">
        <v>275</v>
      </c>
    </row>
    <row r="1217" spans="1:8" hidden="1" x14ac:dyDescent="0.35">
      <c r="A1217">
        <v>14000</v>
      </c>
      <c r="B1217" t="str">
        <f t="shared" si="91"/>
        <v>10000</v>
      </c>
      <c r="C1217" t="str">
        <f t="shared" si="90"/>
        <v>CJS67030</v>
      </c>
      <c r="D1217" t="str">
        <f>"5022180"</f>
        <v>5022180</v>
      </c>
      <c r="E1217" t="s">
        <v>80</v>
      </c>
      <c r="F1217">
        <v>1074.57</v>
      </c>
      <c r="G1217">
        <v>0</v>
      </c>
      <c r="H1217">
        <v>1074.57</v>
      </c>
    </row>
    <row r="1218" spans="1:8" hidden="1" x14ac:dyDescent="0.35">
      <c r="A1218">
        <v>14000</v>
      </c>
      <c r="B1218" t="str">
        <f t="shared" si="91"/>
        <v>10000</v>
      </c>
      <c r="C1218" t="str">
        <f>"CJS67703"</f>
        <v>CJS67703</v>
      </c>
      <c r="D1218" t="str">
        <f t="shared" ref="D1218:D1228" si="92">"101010"</f>
        <v>101010</v>
      </c>
      <c r="E1218" t="s">
        <v>27</v>
      </c>
      <c r="F1218">
        <v>0</v>
      </c>
      <c r="G1218">
        <v>0</v>
      </c>
      <c r="H1218">
        <v>0</v>
      </c>
    </row>
    <row r="1219" spans="1:8" hidden="1" x14ac:dyDescent="0.35">
      <c r="A1219">
        <v>14000</v>
      </c>
      <c r="B1219" t="str">
        <f t="shared" si="91"/>
        <v>10000</v>
      </c>
      <c r="C1219" t="str">
        <f>"CJS70038"</f>
        <v>CJS70038</v>
      </c>
      <c r="D1219" t="str">
        <f t="shared" si="92"/>
        <v>101010</v>
      </c>
      <c r="E1219" t="s">
        <v>27</v>
      </c>
      <c r="F1219">
        <v>0</v>
      </c>
      <c r="G1219">
        <v>0</v>
      </c>
      <c r="H1219">
        <v>0</v>
      </c>
    </row>
    <row r="1220" spans="1:8" hidden="1" x14ac:dyDescent="0.35">
      <c r="A1220">
        <v>14000</v>
      </c>
      <c r="B1220" t="str">
        <f t="shared" si="91"/>
        <v>10000</v>
      </c>
      <c r="C1220" t="str">
        <f>"CJS70053"</f>
        <v>CJS70053</v>
      </c>
      <c r="D1220" t="str">
        <f t="shared" si="92"/>
        <v>101010</v>
      </c>
      <c r="E1220" t="s">
        <v>27</v>
      </c>
      <c r="F1220">
        <v>0</v>
      </c>
      <c r="G1220">
        <v>0</v>
      </c>
      <c r="H1220">
        <v>0</v>
      </c>
    </row>
    <row r="1221" spans="1:8" hidden="1" x14ac:dyDescent="0.35">
      <c r="A1221">
        <v>14000</v>
      </c>
      <c r="B1221" t="str">
        <f t="shared" si="91"/>
        <v>10000</v>
      </c>
      <c r="C1221" t="str">
        <f>"CJS70058"</f>
        <v>CJS70058</v>
      </c>
      <c r="D1221" t="str">
        <f t="shared" si="92"/>
        <v>101010</v>
      </c>
      <c r="E1221" t="s">
        <v>27</v>
      </c>
      <c r="F1221">
        <v>0</v>
      </c>
      <c r="G1221">
        <v>0</v>
      </c>
      <c r="H1221">
        <v>0</v>
      </c>
    </row>
    <row r="1222" spans="1:8" hidden="1" x14ac:dyDescent="0.35">
      <c r="A1222">
        <v>14000</v>
      </c>
      <c r="B1222" t="str">
        <f t="shared" si="91"/>
        <v>10000</v>
      </c>
      <c r="C1222" t="str">
        <f>"CJS70080"</f>
        <v>CJS70080</v>
      </c>
      <c r="D1222" t="str">
        <f t="shared" si="92"/>
        <v>101010</v>
      </c>
      <c r="E1222" t="s">
        <v>27</v>
      </c>
      <c r="F1222">
        <v>0</v>
      </c>
      <c r="G1222">
        <v>0</v>
      </c>
      <c r="H1222">
        <v>0</v>
      </c>
    </row>
    <row r="1223" spans="1:8" hidden="1" x14ac:dyDescent="0.35">
      <c r="A1223">
        <v>14000</v>
      </c>
      <c r="B1223" t="str">
        <f t="shared" si="91"/>
        <v>10000</v>
      </c>
      <c r="C1223" t="str">
        <f>"CJS71007"</f>
        <v>CJS71007</v>
      </c>
      <c r="D1223" t="str">
        <f t="shared" si="92"/>
        <v>101010</v>
      </c>
      <c r="E1223" t="s">
        <v>27</v>
      </c>
      <c r="F1223">
        <v>0</v>
      </c>
      <c r="G1223">
        <v>0</v>
      </c>
      <c r="H1223">
        <v>0</v>
      </c>
    </row>
    <row r="1224" spans="1:8" hidden="1" x14ac:dyDescent="0.35">
      <c r="A1224">
        <v>14000</v>
      </c>
      <c r="B1224" t="str">
        <f t="shared" si="91"/>
        <v>10000</v>
      </c>
      <c r="C1224" t="str">
        <f>"CJS71008"</f>
        <v>CJS71008</v>
      </c>
      <c r="D1224" t="str">
        <f t="shared" si="92"/>
        <v>101010</v>
      </c>
      <c r="E1224" t="s">
        <v>27</v>
      </c>
      <c r="F1224">
        <v>0</v>
      </c>
      <c r="G1224">
        <v>0</v>
      </c>
      <c r="H1224">
        <v>0</v>
      </c>
    </row>
    <row r="1225" spans="1:8" hidden="1" x14ac:dyDescent="0.35">
      <c r="A1225">
        <v>14000</v>
      </c>
      <c r="B1225" t="str">
        <f t="shared" si="91"/>
        <v>10000</v>
      </c>
      <c r="C1225" t="str">
        <f>"CJS7101601"</f>
        <v>CJS7101601</v>
      </c>
      <c r="D1225" t="str">
        <f t="shared" si="92"/>
        <v>101010</v>
      </c>
      <c r="E1225" t="s">
        <v>27</v>
      </c>
      <c r="F1225">
        <v>0</v>
      </c>
      <c r="G1225">
        <v>0</v>
      </c>
      <c r="H1225">
        <v>0</v>
      </c>
    </row>
    <row r="1226" spans="1:8" hidden="1" x14ac:dyDescent="0.35">
      <c r="A1226">
        <v>14000</v>
      </c>
      <c r="B1226" t="str">
        <f t="shared" si="91"/>
        <v>10000</v>
      </c>
      <c r="C1226" t="str">
        <f>"CJS71100"</f>
        <v>CJS71100</v>
      </c>
      <c r="D1226" t="str">
        <f t="shared" si="92"/>
        <v>101010</v>
      </c>
      <c r="E1226" t="s">
        <v>27</v>
      </c>
      <c r="F1226">
        <v>0</v>
      </c>
      <c r="G1226">
        <v>0</v>
      </c>
      <c r="H1226">
        <v>0</v>
      </c>
    </row>
    <row r="1227" spans="1:8" hidden="1" x14ac:dyDescent="0.35">
      <c r="A1227">
        <v>14000</v>
      </c>
      <c r="B1227" t="str">
        <f t="shared" si="91"/>
        <v>10000</v>
      </c>
      <c r="C1227" t="str">
        <f>"CJS73000"</f>
        <v>CJS73000</v>
      </c>
      <c r="D1227" t="str">
        <f t="shared" si="92"/>
        <v>101010</v>
      </c>
      <c r="E1227" t="s">
        <v>27</v>
      </c>
      <c r="F1227">
        <v>0</v>
      </c>
      <c r="G1227">
        <v>0</v>
      </c>
      <c r="H1227">
        <v>0</v>
      </c>
    </row>
    <row r="1228" spans="1:8" hidden="1" x14ac:dyDescent="0.35">
      <c r="A1228">
        <v>14000</v>
      </c>
      <c r="B1228" t="str">
        <f t="shared" si="91"/>
        <v>10000</v>
      </c>
      <c r="C1228" t="str">
        <f>"CJS7601601"</f>
        <v>CJS7601601</v>
      </c>
      <c r="D1228" t="str">
        <f t="shared" si="92"/>
        <v>101010</v>
      </c>
      <c r="E1228" t="s">
        <v>27</v>
      </c>
      <c r="F1228">
        <v>6725.65</v>
      </c>
      <c r="G1228">
        <v>0</v>
      </c>
      <c r="H1228">
        <v>6725.65</v>
      </c>
    </row>
    <row r="1229" spans="1:8" hidden="1" x14ac:dyDescent="0.35">
      <c r="A1229">
        <v>14000</v>
      </c>
      <c r="B1229" t="str">
        <f t="shared" si="91"/>
        <v>10000</v>
      </c>
      <c r="C1229" t="str">
        <f>"CJS7601601"</f>
        <v>CJS7601601</v>
      </c>
      <c r="D1229" t="str">
        <f>"308000"</f>
        <v>308000</v>
      </c>
      <c r="E1229" t="s">
        <v>91</v>
      </c>
      <c r="F1229">
        <v>-6725.65</v>
      </c>
      <c r="G1229">
        <v>0</v>
      </c>
      <c r="H1229">
        <v>-6725.65</v>
      </c>
    </row>
    <row r="1230" spans="1:8" hidden="1" x14ac:dyDescent="0.35">
      <c r="A1230">
        <v>14000</v>
      </c>
      <c r="B1230" t="str">
        <f t="shared" si="91"/>
        <v>10000</v>
      </c>
      <c r="C1230" t="str">
        <f>"CJS7601602"</f>
        <v>CJS7601602</v>
      </c>
      <c r="D1230" t="str">
        <f>"101010"</f>
        <v>101010</v>
      </c>
      <c r="E1230" t="s">
        <v>27</v>
      </c>
      <c r="F1230">
        <v>179.75</v>
      </c>
      <c r="G1230">
        <v>0</v>
      </c>
      <c r="H1230">
        <v>179.75</v>
      </c>
    </row>
    <row r="1231" spans="1:8" hidden="1" x14ac:dyDescent="0.35">
      <c r="A1231">
        <v>14000</v>
      </c>
      <c r="B1231" t="str">
        <f t="shared" si="91"/>
        <v>10000</v>
      </c>
      <c r="C1231" t="str">
        <f>"CJS7601602"</f>
        <v>CJS7601602</v>
      </c>
      <c r="D1231" t="str">
        <f>"308000"</f>
        <v>308000</v>
      </c>
      <c r="E1231" t="s">
        <v>91</v>
      </c>
      <c r="F1231">
        <v>-179.75</v>
      </c>
      <c r="G1231">
        <v>0</v>
      </c>
      <c r="H1231">
        <v>-179.75</v>
      </c>
    </row>
    <row r="1232" spans="1:8" hidden="1" x14ac:dyDescent="0.35">
      <c r="A1232">
        <v>14000</v>
      </c>
      <c r="B1232" t="str">
        <f t="shared" si="91"/>
        <v>10000</v>
      </c>
      <c r="C1232" t="str">
        <f>"CJS7650104"</f>
        <v>CJS7650104</v>
      </c>
      <c r="D1232" t="str">
        <f>"101010"</f>
        <v>101010</v>
      </c>
      <c r="E1232" t="s">
        <v>27</v>
      </c>
      <c r="F1232">
        <v>0</v>
      </c>
      <c r="G1232">
        <v>0</v>
      </c>
      <c r="H1232">
        <v>0</v>
      </c>
    </row>
    <row r="1233" spans="1:8" hidden="1" x14ac:dyDescent="0.35">
      <c r="A1233">
        <v>14000</v>
      </c>
      <c r="B1233" t="str">
        <f t="shared" si="91"/>
        <v>10000</v>
      </c>
      <c r="C1233" t="str">
        <f>"CJS7650105"</f>
        <v>CJS7650105</v>
      </c>
      <c r="D1233" t="str">
        <f>"101010"</f>
        <v>101010</v>
      </c>
      <c r="E1233" t="s">
        <v>27</v>
      </c>
      <c r="F1233">
        <v>0</v>
      </c>
      <c r="G1233">
        <v>0</v>
      </c>
      <c r="H1233">
        <v>0</v>
      </c>
    </row>
    <row r="1234" spans="1:8" hidden="1" x14ac:dyDescent="0.35">
      <c r="A1234">
        <v>14000</v>
      </c>
      <c r="B1234" t="str">
        <f t="shared" si="91"/>
        <v>10000</v>
      </c>
      <c r="C1234" t="str">
        <f>"CJS7651601"</f>
        <v>CJS7651601</v>
      </c>
      <c r="D1234" t="str">
        <f>"101010"</f>
        <v>101010</v>
      </c>
      <c r="E1234" t="s">
        <v>27</v>
      </c>
      <c r="F1234">
        <v>0</v>
      </c>
      <c r="G1234">
        <v>0</v>
      </c>
      <c r="H1234">
        <v>0</v>
      </c>
    </row>
    <row r="1235" spans="1:8" hidden="1" x14ac:dyDescent="0.35">
      <c r="A1235">
        <v>14000</v>
      </c>
      <c r="B1235" t="str">
        <f t="shared" si="91"/>
        <v>10000</v>
      </c>
      <c r="C1235" t="str">
        <f>"CJS7651602"</f>
        <v>CJS7651602</v>
      </c>
      <c r="D1235" t="str">
        <f>"101010"</f>
        <v>101010</v>
      </c>
      <c r="E1235" t="s">
        <v>27</v>
      </c>
      <c r="F1235">
        <v>0</v>
      </c>
      <c r="G1235">
        <v>0</v>
      </c>
      <c r="H1235">
        <v>0</v>
      </c>
    </row>
    <row r="1236" spans="1:8" hidden="1" x14ac:dyDescent="0.35">
      <c r="A1236">
        <v>14000</v>
      </c>
      <c r="B1236" t="str">
        <f t="shared" si="91"/>
        <v>10000</v>
      </c>
      <c r="C1236" t="str">
        <f>"CJS77000"</f>
        <v>CJS77000</v>
      </c>
      <c r="D1236" t="str">
        <f>"101010"</f>
        <v>101010</v>
      </c>
      <c r="E1236" t="s">
        <v>27</v>
      </c>
      <c r="F1236">
        <v>0</v>
      </c>
      <c r="G1236">
        <v>0</v>
      </c>
      <c r="H1236">
        <v>0</v>
      </c>
    </row>
    <row r="1237" spans="1:8" hidden="1" x14ac:dyDescent="0.35">
      <c r="A1237">
        <v>14000</v>
      </c>
      <c r="B1237" t="str">
        <f t="shared" si="91"/>
        <v>10000</v>
      </c>
      <c r="C1237" t="str">
        <f>"CJS77001"</f>
        <v>CJS77001</v>
      </c>
      <c r="D1237" t="str">
        <f>"308000"</f>
        <v>308000</v>
      </c>
      <c r="E1237" t="s">
        <v>91</v>
      </c>
      <c r="F1237">
        <v>0</v>
      </c>
      <c r="G1237">
        <v>0</v>
      </c>
      <c r="H1237">
        <v>0</v>
      </c>
    </row>
    <row r="1238" spans="1:8" hidden="1" x14ac:dyDescent="0.35">
      <c r="A1238">
        <v>14000</v>
      </c>
      <c r="B1238" t="str">
        <f t="shared" si="91"/>
        <v>10000</v>
      </c>
      <c r="C1238" t="str">
        <f>"CJS77002"</f>
        <v>CJS77002</v>
      </c>
      <c r="D1238" t="str">
        <f>"101010"</f>
        <v>101010</v>
      </c>
      <c r="E1238" t="s">
        <v>27</v>
      </c>
      <c r="F1238">
        <v>0</v>
      </c>
      <c r="G1238">
        <v>0</v>
      </c>
      <c r="H1238">
        <v>0</v>
      </c>
    </row>
    <row r="1239" spans="1:8" hidden="1" x14ac:dyDescent="0.35">
      <c r="A1239">
        <v>14000</v>
      </c>
      <c r="B1239" t="str">
        <f t="shared" si="91"/>
        <v>10000</v>
      </c>
      <c r="C1239" t="str">
        <f>"CJS77002"</f>
        <v>CJS77002</v>
      </c>
      <c r="D1239" t="str">
        <f>"308000"</f>
        <v>308000</v>
      </c>
      <c r="E1239" t="s">
        <v>91</v>
      </c>
      <c r="F1239">
        <v>0</v>
      </c>
      <c r="G1239">
        <v>0</v>
      </c>
      <c r="H1239">
        <v>0</v>
      </c>
    </row>
    <row r="1240" spans="1:8" hidden="1" x14ac:dyDescent="0.35">
      <c r="A1240">
        <v>14000</v>
      </c>
      <c r="B1240" t="str">
        <f t="shared" si="91"/>
        <v>10000</v>
      </c>
      <c r="C1240" t="str">
        <f>"CJS77007"</f>
        <v>CJS77007</v>
      </c>
      <c r="D1240" t="str">
        <f>"101010"</f>
        <v>101010</v>
      </c>
      <c r="E1240" t="s">
        <v>27</v>
      </c>
      <c r="F1240">
        <v>0</v>
      </c>
      <c r="G1240">
        <v>0</v>
      </c>
      <c r="H1240">
        <v>0</v>
      </c>
    </row>
    <row r="1241" spans="1:8" hidden="1" x14ac:dyDescent="0.35">
      <c r="A1241">
        <v>14000</v>
      </c>
      <c r="B1241" t="str">
        <f t="shared" si="91"/>
        <v>10000</v>
      </c>
      <c r="C1241" t="str">
        <f>"CJS7701601"</f>
        <v>CJS7701601</v>
      </c>
      <c r="D1241" t="str">
        <f>"101010"</f>
        <v>101010</v>
      </c>
      <c r="E1241" t="s">
        <v>27</v>
      </c>
      <c r="F1241">
        <v>24454.86</v>
      </c>
      <c r="G1241">
        <v>-20081.25</v>
      </c>
      <c r="H1241">
        <v>4373.6099999999997</v>
      </c>
    </row>
    <row r="1242" spans="1:8" hidden="1" x14ac:dyDescent="0.35">
      <c r="A1242">
        <v>14000</v>
      </c>
      <c r="B1242" t="str">
        <f t="shared" si="91"/>
        <v>10000</v>
      </c>
      <c r="C1242" t="str">
        <f>"CJS7701601"</f>
        <v>CJS7701601</v>
      </c>
      <c r="D1242" t="str">
        <f>"205025"</f>
        <v>205025</v>
      </c>
      <c r="E1242" t="s">
        <v>29</v>
      </c>
      <c r="F1242">
        <v>0</v>
      </c>
      <c r="G1242">
        <v>0</v>
      </c>
      <c r="H1242">
        <v>0</v>
      </c>
    </row>
    <row r="1243" spans="1:8" hidden="1" x14ac:dyDescent="0.35">
      <c r="A1243">
        <v>14000</v>
      </c>
      <c r="B1243" t="str">
        <f t="shared" si="91"/>
        <v>10000</v>
      </c>
      <c r="C1243" t="str">
        <f>"CJS7701601"</f>
        <v>CJS7701601</v>
      </c>
      <c r="D1243" t="str">
        <f>"308000"</f>
        <v>308000</v>
      </c>
      <c r="E1243" t="s">
        <v>91</v>
      </c>
      <c r="F1243">
        <v>-33739.339999999997</v>
      </c>
      <c r="G1243">
        <v>0</v>
      </c>
      <c r="H1243">
        <v>-33739.339999999997</v>
      </c>
    </row>
    <row r="1244" spans="1:8" hidden="1" x14ac:dyDescent="0.35">
      <c r="A1244">
        <v>14000</v>
      </c>
      <c r="B1244" t="str">
        <f t="shared" si="91"/>
        <v>10000</v>
      </c>
      <c r="C1244" t="str">
        <f>"CJS7701601"</f>
        <v>CJS7701601</v>
      </c>
      <c r="D1244" t="str">
        <f>"4016540"</f>
        <v>4016540</v>
      </c>
      <c r="E1244" t="s">
        <v>123</v>
      </c>
      <c r="F1244">
        <v>-28438.54</v>
      </c>
      <c r="G1244">
        <v>0</v>
      </c>
      <c r="H1244">
        <v>-28438.54</v>
      </c>
    </row>
    <row r="1245" spans="1:8" hidden="1" x14ac:dyDescent="0.35">
      <c r="A1245">
        <v>14000</v>
      </c>
      <c r="B1245" t="str">
        <f t="shared" si="91"/>
        <v>10000</v>
      </c>
      <c r="C1245" t="str">
        <f>"CJS7701601"</f>
        <v>CJS7701601</v>
      </c>
      <c r="D1245" t="str">
        <f>"5014510"</f>
        <v>5014510</v>
      </c>
      <c r="E1245" t="s">
        <v>86</v>
      </c>
      <c r="F1245">
        <v>37723.019999999997</v>
      </c>
      <c r="G1245">
        <v>20081.25</v>
      </c>
      <c r="H1245">
        <v>57804.27</v>
      </c>
    </row>
    <row r="1246" spans="1:8" hidden="1" x14ac:dyDescent="0.35">
      <c r="A1246">
        <v>14000</v>
      </c>
      <c r="B1246" t="str">
        <f t="shared" si="91"/>
        <v>10000</v>
      </c>
      <c r="C1246" t="str">
        <f>"CJS7701602"</f>
        <v>CJS7701602</v>
      </c>
      <c r="D1246" t="str">
        <f>"101010"</f>
        <v>101010</v>
      </c>
      <c r="E1246" t="s">
        <v>27</v>
      </c>
      <c r="F1246">
        <v>2852.29</v>
      </c>
      <c r="G1246">
        <v>0</v>
      </c>
      <c r="H1246">
        <v>2852.29</v>
      </c>
    </row>
    <row r="1247" spans="1:8" hidden="1" x14ac:dyDescent="0.35">
      <c r="A1247">
        <v>14000</v>
      </c>
      <c r="B1247" t="str">
        <f t="shared" si="91"/>
        <v>10000</v>
      </c>
      <c r="C1247" t="str">
        <f>"CJS7701602"</f>
        <v>CJS7701602</v>
      </c>
      <c r="D1247" t="str">
        <f>"308000"</f>
        <v>308000</v>
      </c>
      <c r="E1247" t="s">
        <v>91</v>
      </c>
      <c r="F1247">
        <v>-2852.29</v>
      </c>
      <c r="G1247">
        <v>0</v>
      </c>
      <c r="H1247">
        <v>-2852.29</v>
      </c>
    </row>
    <row r="1248" spans="1:8" hidden="1" x14ac:dyDescent="0.35">
      <c r="A1248">
        <v>14000</v>
      </c>
      <c r="B1248" t="str">
        <f t="shared" si="91"/>
        <v>10000</v>
      </c>
      <c r="C1248" t="str">
        <f>"CJS7701603"</f>
        <v>CJS7701603</v>
      </c>
      <c r="D1248" t="str">
        <f>"101010"</f>
        <v>101010</v>
      </c>
      <c r="E1248" t="s">
        <v>27</v>
      </c>
      <c r="F1248">
        <v>0</v>
      </c>
      <c r="G1248">
        <v>0</v>
      </c>
      <c r="H1248">
        <v>0</v>
      </c>
    </row>
    <row r="1249" spans="1:8" hidden="1" x14ac:dyDescent="0.35">
      <c r="A1249">
        <v>14000</v>
      </c>
      <c r="B1249" t="str">
        <f t="shared" si="91"/>
        <v>10000</v>
      </c>
      <c r="C1249" t="str">
        <f>"CJS81015"</f>
        <v>CJS81015</v>
      </c>
      <c r="D1249" t="str">
        <f>"101010"</f>
        <v>101010</v>
      </c>
      <c r="E1249" t="s">
        <v>27</v>
      </c>
      <c r="F1249">
        <v>0</v>
      </c>
      <c r="G1249">
        <v>0</v>
      </c>
      <c r="H1249">
        <v>0</v>
      </c>
    </row>
    <row r="1250" spans="1:8" hidden="1" x14ac:dyDescent="0.35">
      <c r="A1250">
        <v>14000</v>
      </c>
      <c r="B1250" t="str">
        <f t="shared" si="91"/>
        <v>10000</v>
      </c>
      <c r="C1250" t="str">
        <f>"CJS86015"</f>
        <v>CJS86015</v>
      </c>
      <c r="D1250" t="str">
        <f>"101010"</f>
        <v>101010</v>
      </c>
      <c r="E1250" t="s">
        <v>27</v>
      </c>
      <c r="F1250">
        <v>0</v>
      </c>
      <c r="G1250">
        <v>0</v>
      </c>
      <c r="H1250">
        <v>0</v>
      </c>
    </row>
    <row r="1251" spans="1:8" hidden="1" x14ac:dyDescent="0.35">
      <c r="A1251">
        <v>14000</v>
      </c>
      <c r="B1251" t="str">
        <f t="shared" si="91"/>
        <v>10000</v>
      </c>
      <c r="C1251" t="str">
        <f>"CJS86017"</f>
        <v>CJS86017</v>
      </c>
      <c r="D1251" t="str">
        <f>"101010"</f>
        <v>101010</v>
      </c>
      <c r="E1251" t="s">
        <v>27</v>
      </c>
      <c r="F1251">
        <v>0</v>
      </c>
      <c r="G1251">
        <v>0</v>
      </c>
      <c r="H1251">
        <v>0</v>
      </c>
    </row>
    <row r="1252" spans="1:8" hidden="1" x14ac:dyDescent="0.35">
      <c r="A1252">
        <v>14000</v>
      </c>
      <c r="B1252" t="str">
        <f t="shared" si="91"/>
        <v>10000</v>
      </c>
      <c r="C1252" t="str">
        <f t="shared" ref="C1252:C1283" si="93">"CJS86018"</f>
        <v>CJS86018</v>
      </c>
      <c r="D1252" t="str">
        <f>"101010"</f>
        <v>101010</v>
      </c>
      <c r="E1252" t="s">
        <v>27</v>
      </c>
      <c r="F1252">
        <v>-376721.44</v>
      </c>
      <c r="G1252">
        <v>-1176821.93</v>
      </c>
      <c r="H1252">
        <v>-1553543.37</v>
      </c>
    </row>
    <row r="1253" spans="1:8" hidden="1" x14ac:dyDescent="0.35">
      <c r="A1253">
        <v>14000</v>
      </c>
      <c r="B1253" t="str">
        <f t="shared" si="91"/>
        <v>10000</v>
      </c>
      <c r="C1253" t="str">
        <f t="shared" si="93"/>
        <v>CJS86018</v>
      </c>
      <c r="D1253" t="str">
        <f>"205025"</f>
        <v>205025</v>
      </c>
      <c r="E1253" t="s">
        <v>29</v>
      </c>
      <c r="F1253">
        <v>-20255.25</v>
      </c>
      <c r="G1253">
        <v>18585</v>
      </c>
      <c r="H1253">
        <v>-1670.25</v>
      </c>
    </row>
    <row r="1254" spans="1:8" hidden="1" x14ac:dyDescent="0.35">
      <c r="A1254">
        <v>14000</v>
      </c>
      <c r="B1254" t="str">
        <f t="shared" si="91"/>
        <v>10000</v>
      </c>
      <c r="C1254" t="str">
        <f t="shared" si="93"/>
        <v>CJS86018</v>
      </c>
      <c r="D1254" t="str">
        <f>"308000"</f>
        <v>308000</v>
      </c>
      <c r="E1254" t="s">
        <v>91</v>
      </c>
      <c r="F1254">
        <v>-258011.38</v>
      </c>
      <c r="G1254">
        <v>0</v>
      </c>
      <c r="H1254">
        <v>-258011.38</v>
      </c>
    </row>
    <row r="1255" spans="1:8" hidden="1" x14ac:dyDescent="0.35">
      <c r="A1255">
        <v>14000</v>
      </c>
      <c r="B1255" t="str">
        <f t="shared" si="91"/>
        <v>10000</v>
      </c>
      <c r="C1255" t="str">
        <f t="shared" si="93"/>
        <v>CJS86018</v>
      </c>
      <c r="D1255" t="str">
        <f>"4009060"</f>
        <v>4009060</v>
      </c>
      <c r="E1255" t="s">
        <v>96</v>
      </c>
      <c r="F1255">
        <v>-3750</v>
      </c>
      <c r="G1255">
        <v>0</v>
      </c>
      <c r="H1255">
        <v>-3750</v>
      </c>
    </row>
    <row r="1256" spans="1:8" hidden="1" x14ac:dyDescent="0.35">
      <c r="A1256">
        <v>14000</v>
      </c>
      <c r="B1256" t="str">
        <f t="shared" si="91"/>
        <v>10000</v>
      </c>
      <c r="C1256" t="str">
        <f t="shared" si="93"/>
        <v>CJS86018</v>
      </c>
      <c r="D1256" t="str">
        <f>"4016575"</f>
        <v>4016575</v>
      </c>
      <c r="E1256" t="s">
        <v>120</v>
      </c>
      <c r="F1256">
        <v>-2064782.36</v>
      </c>
      <c r="G1256">
        <v>0</v>
      </c>
      <c r="H1256">
        <v>-2064782.36</v>
      </c>
    </row>
    <row r="1257" spans="1:8" hidden="1" x14ac:dyDescent="0.35">
      <c r="A1257">
        <v>14000</v>
      </c>
      <c r="B1257" t="str">
        <f t="shared" si="91"/>
        <v>10000</v>
      </c>
      <c r="C1257" t="str">
        <f t="shared" si="93"/>
        <v>CJS86018</v>
      </c>
      <c r="D1257" t="str">
        <f>"5011110"</f>
        <v>5011110</v>
      </c>
      <c r="E1257" t="s">
        <v>34</v>
      </c>
      <c r="F1257">
        <v>21506.47</v>
      </c>
      <c r="G1257">
        <v>0</v>
      </c>
      <c r="H1257">
        <v>21506.47</v>
      </c>
    </row>
    <row r="1258" spans="1:8" hidden="1" x14ac:dyDescent="0.35">
      <c r="A1258">
        <v>14000</v>
      </c>
      <c r="B1258" t="str">
        <f t="shared" si="91"/>
        <v>10000</v>
      </c>
      <c r="C1258" t="str">
        <f t="shared" si="93"/>
        <v>CJS86018</v>
      </c>
      <c r="D1258" t="str">
        <f>"5011120"</f>
        <v>5011120</v>
      </c>
      <c r="E1258" t="s">
        <v>35</v>
      </c>
      <c r="F1258">
        <v>11453.43</v>
      </c>
      <c r="G1258">
        <v>0</v>
      </c>
      <c r="H1258">
        <v>11453.43</v>
      </c>
    </row>
    <row r="1259" spans="1:8" hidden="1" x14ac:dyDescent="0.35">
      <c r="A1259">
        <v>14000</v>
      </c>
      <c r="B1259" t="str">
        <f t="shared" si="91"/>
        <v>10000</v>
      </c>
      <c r="C1259" t="str">
        <f t="shared" si="93"/>
        <v>CJS86018</v>
      </c>
      <c r="D1259" t="str">
        <f>"5011140"</f>
        <v>5011140</v>
      </c>
      <c r="E1259" t="s">
        <v>36</v>
      </c>
      <c r="F1259">
        <v>2075.12</v>
      </c>
      <c r="G1259">
        <v>0</v>
      </c>
      <c r="H1259">
        <v>2075.12</v>
      </c>
    </row>
    <row r="1260" spans="1:8" hidden="1" x14ac:dyDescent="0.35">
      <c r="A1260">
        <v>14000</v>
      </c>
      <c r="B1260" t="str">
        <f t="shared" si="91"/>
        <v>10000</v>
      </c>
      <c r="C1260" t="str">
        <f t="shared" si="93"/>
        <v>CJS86018</v>
      </c>
      <c r="D1260" t="str">
        <f>"5011150"</f>
        <v>5011150</v>
      </c>
      <c r="E1260" t="s">
        <v>37</v>
      </c>
      <c r="F1260">
        <v>34951.64</v>
      </c>
      <c r="G1260">
        <v>0</v>
      </c>
      <c r="H1260">
        <v>34951.64</v>
      </c>
    </row>
    <row r="1261" spans="1:8" hidden="1" x14ac:dyDescent="0.35">
      <c r="A1261">
        <v>14000</v>
      </c>
      <c r="B1261" t="str">
        <f t="shared" si="91"/>
        <v>10000</v>
      </c>
      <c r="C1261" t="str">
        <f t="shared" si="93"/>
        <v>CJS86018</v>
      </c>
      <c r="D1261" t="str">
        <f>"5011160"</f>
        <v>5011160</v>
      </c>
      <c r="E1261" t="s">
        <v>38</v>
      </c>
      <c r="F1261">
        <v>1734.45</v>
      </c>
      <c r="G1261">
        <v>0</v>
      </c>
      <c r="H1261">
        <v>1734.45</v>
      </c>
    </row>
    <row r="1262" spans="1:8" hidden="1" x14ac:dyDescent="0.35">
      <c r="A1262">
        <v>14000</v>
      </c>
      <c r="B1262" t="str">
        <f t="shared" si="91"/>
        <v>10000</v>
      </c>
      <c r="C1262" t="str">
        <f t="shared" si="93"/>
        <v>CJS86018</v>
      </c>
      <c r="D1262" t="str">
        <f>"5011170"</f>
        <v>5011170</v>
      </c>
      <c r="E1262" t="s">
        <v>39</v>
      </c>
      <c r="F1262">
        <v>944.66</v>
      </c>
      <c r="G1262">
        <v>0</v>
      </c>
      <c r="H1262">
        <v>944.66</v>
      </c>
    </row>
    <row r="1263" spans="1:8" hidden="1" x14ac:dyDescent="0.35">
      <c r="A1263">
        <v>14000</v>
      </c>
      <c r="B1263" t="str">
        <f t="shared" si="91"/>
        <v>10000</v>
      </c>
      <c r="C1263" t="str">
        <f t="shared" si="93"/>
        <v>CJS86018</v>
      </c>
      <c r="D1263" t="str">
        <f>"5011230"</f>
        <v>5011230</v>
      </c>
      <c r="E1263" t="s">
        <v>42</v>
      </c>
      <c r="F1263">
        <v>158050.38</v>
      </c>
      <c r="G1263">
        <v>0</v>
      </c>
      <c r="H1263">
        <v>158050.38</v>
      </c>
    </row>
    <row r="1264" spans="1:8" hidden="1" x14ac:dyDescent="0.35">
      <c r="A1264">
        <v>14000</v>
      </c>
      <c r="B1264" t="str">
        <f t="shared" ref="B1264:B1297" si="94">"10000"</f>
        <v>10000</v>
      </c>
      <c r="C1264" t="str">
        <f t="shared" si="93"/>
        <v>CJS86018</v>
      </c>
      <c r="D1264" t="str">
        <f>"5011380"</f>
        <v>5011380</v>
      </c>
      <c r="E1264" t="s">
        <v>44</v>
      </c>
      <c r="F1264">
        <v>684.46</v>
      </c>
      <c r="G1264">
        <v>0</v>
      </c>
      <c r="H1264">
        <v>684.46</v>
      </c>
    </row>
    <row r="1265" spans="1:8" hidden="1" x14ac:dyDescent="0.35">
      <c r="A1265">
        <v>14000</v>
      </c>
      <c r="B1265" t="str">
        <f t="shared" si="94"/>
        <v>10000</v>
      </c>
      <c r="C1265" t="str">
        <f t="shared" si="93"/>
        <v>CJS86018</v>
      </c>
      <c r="D1265" t="str">
        <f>"5011410"</f>
        <v>5011410</v>
      </c>
      <c r="E1265" t="s">
        <v>45</v>
      </c>
      <c r="F1265">
        <v>1419.82</v>
      </c>
      <c r="G1265">
        <v>0</v>
      </c>
      <c r="H1265">
        <v>1419.82</v>
      </c>
    </row>
    <row r="1266" spans="1:8" hidden="1" x14ac:dyDescent="0.35">
      <c r="A1266">
        <v>14000</v>
      </c>
      <c r="B1266" t="str">
        <f t="shared" si="94"/>
        <v>10000</v>
      </c>
      <c r="C1266" t="str">
        <f t="shared" si="93"/>
        <v>CJS86018</v>
      </c>
      <c r="D1266" t="str">
        <f>"5011660"</f>
        <v>5011660</v>
      </c>
      <c r="E1266" t="s">
        <v>48</v>
      </c>
      <c r="F1266">
        <v>886.29</v>
      </c>
      <c r="G1266">
        <v>0</v>
      </c>
      <c r="H1266">
        <v>886.29</v>
      </c>
    </row>
    <row r="1267" spans="1:8" hidden="1" x14ac:dyDescent="0.35">
      <c r="A1267">
        <v>14000</v>
      </c>
      <c r="B1267" t="str">
        <f t="shared" si="94"/>
        <v>10000</v>
      </c>
      <c r="C1267" t="str">
        <f t="shared" si="93"/>
        <v>CJS86018</v>
      </c>
      <c r="D1267" t="str">
        <f>"5012160"</f>
        <v>5012160</v>
      </c>
      <c r="E1267" t="s">
        <v>53</v>
      </c>
      <c r="F1267">
        <v>92.69</v>
      </c>
      <c r="G1267">
        <v>0</v>
      </c>
      <c r="H1267">
        <v>92.69</v>
      </c>
    </row>
    <row r="1268" spans="1:8" hidden="1" x14ac:dyDescent="0.35">
      <c r="A1268">
        <v>14000</v>
      </c>
      <c r="B1268" t="str">
        <f t="shared" si="94"/>
        <v>10000</v>
      </c>
      <c r="C1268" t="str">
        <f t="shared" si="93"/>
        <v>CJS86018</v>
      </c>
      <c r="D1268" t="str">
        <f>"5012240"</f>
        <v>5012240</v>
      </c>
      <c r="E1268" t="s">
        <v>56</v>
      </c>
      <c r="F1268">
        <v>3200</v>
      </c>
      <c r="G1268">
        <v>0</v>
      </c>
      <c r="H1268">
        <v>3200</v>
      </c>
    </row>
    <row r="1269" spans="1:8" hidden="1" x14ac:dyDescent="0.35">
      <c r="A1269">
        <v>14000</v>
      </c>
      <c r="B1269" t="str">
        <f t="shared" si="94"/>
        <v>10000</v>
      </c>
      <c r="C1269" t="str">
        <f t="shared" si="93"/>
        <v>CJS86018</v>
      </c>
      <c r="D1269" t="str">
        <f>"5012440"</f>
        <v>5012440</v>
      </c>
      <c r="E1269" t="s">
        <v>58</v>
      </c>
      <c r="F1269">
        <v>43597</v>
      </c>
      <c r="G1269">
        <v>1113.5</v>
      </c>
      <c r="H1269">
        <v>44710.5</v>
      </c>
    </row>
    <row r="1270" spans="1:8" hidden="1" x14ac:dyDescent="0.35">
      <c r="A1270">
        <v>14000</v>
      </c>
      <c r="B1270" t="str">
        <f t="shared" si="94"/>
        <v>10000</v>
      </c>
      <c r="C1270" t="str">
        <f t="shared" si="93"/>
        <v>CJS86018</v>
      </c>
      <c r="D1270" t="str">
        <f>"5012590"</f>
        <v>5012590</v>
      </c>
      <c r="E1270" t="s">
        <v>128</v>
      </c>
      <c r="F1270">
        <v>193.32</v>
      </c>
      <c r="G1270">
        <v>0</v>
      </c>
      <c r="H1270">
        <v>193.32</v>
      </c>
    </row>
    <row r="1271" spans="1:8" hidden="1" x14ac:dyDescent="0.35">
      <c r="A1271">
        <v>14000</v>
      </c>
      <c r="B1271" t="str">
        <f t="shared" si="94"/>
        <v>10000</v>
      </c>
      <c r="C1271" t="str">
        <f t="shared" si="93"/>
        <v>CJS86018</v>
      </c>
      <c r="D1271" t="str">
        <f>"5012780"</f>
        <v>5012780</v>
      </c>
      <c r="E1271" t="s">
        <v>64</v>
      </c>
      <c r="F1271">
        <v>93</v>
      </c>
      <c r="G1271">
        <v>0</v>
      </c>
      <c r="H1271">
        <v>93</v>
      </c>
    </row>
    <row r="1272" spans="1:8" hidden="1" x14ac:dyDescent="0.35">
      <c r="A1272">
        <v>14000</v>
      </c>
      <c r="B1272" t="str">
        <f t="shared" si="94"/>
        <v>10000</v>
      </c>
      <c r="C1272" t="str">
        <f t="shared" si="93"/>
        <v>CJS86018</v>
      </c>
      <c r="D1272" t="str">
        <f>"5012820"</f>
        <v>5012820</v>
      </c>
      <c r="E1272" t="s">
        <v>65</v>
      </c>
      <c r="F1272">
        <v>0</v>
      </c>
      <c r="G1272">
        <v>284.48</v>
      </c>
      <c r="H1272">
        <v>284.48</v>
      </c>
    </row>
    <row r="1273" spans="1:8" hidden="1" x14ac:dyDescent="0.35">
      <c r="A1273">
        <v>14000</v>
      </c>
      <c r="B1273" t="str">
        <f t="shared" si="94"/>
        <v>10000</v>
      </c>
      <c r="C1273" t="str">
        <f t="shared" si="93"/>
        <v>CJS86018</v>
      </c>
      <c r="D1273" t="str">
        <f>"5012850"</f>
        <v>5012850</v>
      </c>
      <c r="E1273" t="s">
        <v>68</v>
      </c>
      <c r="F1273">
        <v>555.34</v>
      </c>
      <c r="G1273">
        <v>0</v>
      </c>
      <c r="H1273">
        <v>555.34</v>
      </c>
    </row>
    <row r="1274" spans="1:8" hidden="1" x14ac:dyDescent="0.35">
      <c r="A1274">
        <v>14000</v>
      </c>
      <c r="B1274" t="str">
        <f t="shared" si="94"/>
        <v>10000</v>
      </c>
      <c r="C1274" t="str">
        <f t="shared" si="93"/>
        <v>CJS86018</v>
      </c>
      <c r="D1274" t="str">
        <f>"5012880"</f>
        <v>5012880</v>
      </c>
      <c r="E1274" t="s">
        <v>69</v>
      </c>
      <c r="F1274">
        <v>267.75</v>
      </c>
      <c r="G1274">
        <v>411</v>
      </c>
      <c r="H1274">
        <v>678.75</v>
      </c>
    </row>
    <row r="1275" spans="1:8" hidden="1" x14ac:dyDescent="0.35">
      <c r="A1275">
        <v>14000</v>
      </c>
      <c r="B1275" t="str">
        <f t="shared" si="94"/>
        <v>10000</v>
      </c>
      <c r="C1275" t="str">
        <f t="shared" si="93"/>
        <v>CJS86018</v>
      </c>
      <c r="D1275" t="str">
        <f>"5013120"</f>
        <v>5013120</v>
      </c>
      <c r="E1275" t="s">
        <v>71</v>
      </c>
      <c r="F1275">
        <v>3421.18</v>
      </c>
      <c r="G1275">
        <v>0</v>
      </c>
      <c r="H1275">
        <v>3421.18</v>
      </c>
    </row>
    <row r="1276" spans="1:8" hidden="1" x14ac:dyDescent="0.35">
      <c r="A1276">
        <v>14000</v>
      </c>
      <c r="B1276" t="str">
        <f t="shared" si="94"/>
        <v>10000</v>
      </c>
      <c r="C1276" t="str">
        <f t="shared" si="93"/>
        <v>CJS86018</v>
      </c>
      <c r="D1276" t="str">
        <f>"5013230"</f>
        <v>5013230</v>
      </c>
      <c r="E1276" t="s">
        <v>72</v>
      </c>
      <c r="F1276">
        <v>144.37</v>
      </c>
      <c r="G1276">
        <v>46.5</v>
      </c>
      <c r="H1276">
        <v>190.87</v>
      </c>
    </row>
    <row r="1277" spans="1:8" hidden="1" x14ac:dyDescent="0.35">
      <c r="A1277">
        <v>14000</v>
      </c>
      <c r="B1277" t="str">
        <f t="shared" si="94"/>
        <v>10000</v>
      </c>
      <c r="C1277" t="str">
        <f t="shared" si="93"/>
        <v>CJS86018</v>
      </c>
      <c r="D1277" t="str">
        <f>"5014510"</f>
        <v>5014510</v>
      </c>
      <c r="E1277" t="s">
        <v>86</v>
      </c>
      <c r="F1277">
        <v>2551595.4500000002</v>
      </c>
      <c r="G1277">
        <v>271186.01</v>
      </c>
      <c r="H1277">
        <v>2822781.46</v>
      </c>
    </row>
    <row r="1278" spans="1:8" hidden="1" x14ac:dyDescent="0.35">
      <c r="A1278">
        <v>14000</v>
      </c>
      <c r="B1278" t="str">
        <f t="shared" si="94"/>
        <v>10000</v>
      </c>
      <c r="C1278" t="str">
        <f t="shared" si="93"/>
        <v>CJS86018</v>
      </c>
      <c r="D1278" t="str">
        <f>"5014520"</f>
        <v>5014520</v>
      </c>
      <c r="E1278" t="s">
        <v>85</v>
      </c>
      <c r="F1278">
        <v>2127188.23</v>
      </c>
      <c r="G1278">
        <v>556999.26</v>
      </c>
      <c r="H1278">
        <v>2684187.4900000002</v>
      </c>
    </row>
    <row r="1279" spans="1:8" hidden="1" x14ac:dyDescent="0.35">
      <c r="A1279">
        <v>14000</v>
      </c>
      <c r="B1279" t="str">
        <f t="shared" si="94"/>
        <v>10000</v>
      </c>
      <c r="C1279" t="str">
        <f t="shared" si="93"/>
        <v>CJS86018</v>
      </c>
      <c r="D1279" t="str">
        <f>"5015390"</f>
        <v>5015390</v>
      </c>
      <c r="E1279" t="s">
        <v>76</v>
      </c>
      <c r="F1279">
        <v>165</v>
      </c>
      <c r="G1279">
        <v>0</v>
      </c>
      <c r="H1279">
        <v>165</v>
      </c>
    </row>
    <row r="1280" spans="1:8" hidden="1" x14ac:dyDescent="0.35">
      <c r="A1280">
        <v>14000</v>
      </c>
      <c r="B1280" t="str">
        <f t="shared" si="94"/>
        <v>10000</v>
      </c>
      <c r="C1280" t="str">
        <f t="shared" si="93"/>
        <v>CJS86018</v>
      </c>
      <c r="D1280" t="str">
        <f>"5015450"</f>
        <v>5015450</v>
      </c>
      <c r="E1280" t="s">
        <v>78</v>
      </c>
      <c r="F1280">
        <v>73.5</v>
      </c>
      <c r="G1280">
        <v>0</v>
      </c>
      <c r="H1280">
        <v>73.5</v>
      </c>
    </row>
    <row r="1281" spans="1:8" hidden="1" x14ac:dyDescent="0.35">
      <c r="A1281">
        <v>14000</v>
      </c>
      <c r="B1281" t="str">
        <f t="shared" si="94"/>
        <v>10000</v>
      </c>
      <c r="C1281" t="str">
        <f t="shared" si="93"/>
        <v>CJS86018</v>
      </c>
      <c r="D1281" t="str">
        <f>"609650"</f>
        <v>609650</v>
      </c>
      <c r="E1281" t="s">
        <v>127</v>
      </c>
      <c r="F1281">
        <v>-5069.37</v>
      </c>
      <c r="G1281">
        <v>0</v>
      </c>
      <c r="H1281">
        <v>-5069.37</v>
      </c>
    </row>
    <row r="1282" spans="1:8" hidden="1" x14ac:dyDescent="0.35">
      <c r="A1282">
        <v>14000</v>
      </c>
      <c r="B1282" t="str">
        <f t="shared" si="94"/>
        <v>10000</v>
      </c>
      <c r="C1282" t="str">
        <f t="shared" si="93"/>
        <v>CJS86018</v>
      </c>
      <c r="D1282" t="str">
        <f>"609660"</f>
        <v>609660</v>
      </c>
      <c r="E1282" t="s">
        <v>121</v>
      </c>
      <c r="F1282">
        <v>-2235703.75</v>
      </c>
      <c r="G1282">
        <v>0</v>
      </c>
      <c r="H1282">
        <v>-2235703.75</v>
      </c>
    </row>
    <row r="1283" spans="1:8" hidden="1" x14ac:dyDescent="0.35">
      <c r="A1283">
        <v>14000</v>
      </c>
      <c r="B1283" t="str">
        <f t="shared" si="94"/>
        <v>10000</v>
      </c>
      <c r="C1283" t="str">
        <f t="shared" si="93"/>
        <v>CJS86018</v>
      </c>
      <c r="D1283" t="str">
        <f>"609930"</f>
        <v>609930</v>
      </c>
      <c r="E1283" t="s">
        <v>106</v>
      </c>
      <c r="F1283">
        <v>0</v>
      </c>
      <c r="G1283">
        <v>328196.18</v>
      </c>
      <c r="H1283">
        <v>328196.18</v>
      </c>
    </row>
    <row r="1284" spans="1:8" hidden="1" x14ac:dyDescent="0.35">
      <c r="A1284">
        <v>14000</v>
      </c>
      <c r="B1284" t="str">
        <f t="shared" si="94"/>
        <v>10000</v>
      </c>
      <c r="C1284" t="str">
        <f>"CJS86515"</f>
        <v>CJS86515</v>
      </c>
      <c r="D1284" t="str">
        <f t="shared" ref="D1284:D1298" si="95">"101010"</f>
        <v>101010</v>
      </c>
      <c r="E1284" t="s">
        <v>27</v>
      </c>
      <c r="F1284">
        <v>0</v>
      </c>
      <c r="G1284">
        <v>0</v>
      </c>
      <c r="H1284">
        <v>0</v>
      </c>
    </row>
    <row r="1285" spans="1:8" hidden="1" x14ac:dyDescent="0.35">
      <c r="A1285">
        <v>14000</v>
      </c>
      <c r="B1285" t="str">
        <f t="shared" si="94"/>
        <v>10000</v>
      </c>
      <c r="C1285" t="str">
        <f>"CJS86516"</f>
        <v>CJS86516</v>
      </c>
      <c r="D1285" t="str">
        <f t="shared" si="95"/>
        <v>101010</v>
      </c>
      <c r="E1285" t="s">
        <v>27</v>
      </c>
      <c r="F1285">
        <v>0</v>
      </c>
      <c r="G1285">
        <v>0</v>
      </c>
      <c r="H1285">
        <v>0</v>
      </c>
    </row>
    <row r="1286" spans="1:8" hidden="1" x14ac:dyDescent="0.35">
      <c r="A1286">
        <v>14000</v>
      </c>
      <c r="B1286" t="str">
        <f t="shared" si="94"/>
        <v>10000</v>
      </c>
      <c r="C1286" t="str">
        <f>"CJS86517"</f>
        <v>CJS86517</v>
      </c>
      <c r="D1286" t="str">
        <f t="shared" si="95"/>
        <v>101010</v>
      </c>
      <c r="E1286" t="s">
        <v>27</v>
      </c>
      <c r="F1286">
        <v>0</v>
      </c>
      <c r="G1286">
        <v>0</v>
      </c>
      <c r="H1286">
        <v>0</v>
      </c>
    </row>
    <row r="1287" spans="1:8" hidden="1" x14ac:dyDescent="0.35">
      <c r="A1287">
        <v>14000</v>
      </c>
      <c r="B1287" t="str">
        <f t="shared" si="94"/>
        <v>10000</v>
      </c>
      <c r="C1287" t="str">
        <f>"CJS86518"</f>
        <v>CJS86518</v>
      </c>
      <c r="D1287" t="str">
        <f t="shared" si="95"/>
        <v>101010</v>
      </c>
      <c r="E1287" t="s">
        <v>27</v>
      </c>
      <c r="F1287">
        <v>0</v>
      </c>
      <c r="G1287">
        <v>0</v>
      </c>
      <c r="H1287">
        <v>0</v>
      </c>
    </row>
    <row r="1288" spans="1:8" hidden="1" x14ac:dyDescent="0.35">
      <c r="A1288">
        <v>14000</v>
      </c>
      <c r="B1288" t="str">
        <f t="shared" si="94"/>
        <v>10000</v>
      </c>
      <c r="C1288" t="str">
        <f>"CJS87015"</f>
        <v>CJS87015</v>
      </c>
      <c r="D1288" t="str">
        <f t="shared" si="95"/>
        <v>101010</v>
      </c>
      <c r="E1288" t="s">
        <v>27</v>
      </c>
      <c r="F1288">
        <v>0</v>
      </c>
      <c r="G1288">
        <v>0</v>
      </c>
      <c r="H1288">
        <v>0</v>
      </c>
    </row>
    <row r="1289" spans="1:8" hidden="1" x14ac:dyDescent="0.35">
      <c r="A1289">
        <v>14000</v>
      </c>
      <c r="B1289" t="str">
        <f t="shared" si="94"/>
        <v>10000</v>
      </c>
      <c r="C1289" t="str">
        <f>"CJS87016"</f>
        <v>CJS87016</v>
      </c>
      <c r="D1289" t="str">
        <f t="shared" si="95"/>
        <v>101010</v>
      </c>
      <c r="E1289" t="s">
        <v>27</v>
      </c>
      <c r="F1289">
        <v>0</v>
      </c>
      <c r="G1289">
        <v>0</v>
      </c>
      <c r="H1289">
        <v>0</v>
      </c>
    </row>
    <row r="1290" spans="1:8" hidden="1" x14ac:dyDescent="0.35">
      <c r="A1290">
        <v>14000</v>
      </c>
      <c r="B1290" t="str">
        <f t="shared" si="94"/>
        <v>10000</v>
      </c>
      <c r="C1290" t="str">
        <f>"CJS87017"</f>
        <v>CJS87017</v>
      </c>
      <c r="D1290" t="str">
        <f t="shared" si="95"/>
        <v>101010</v>
      </c>
      <c r="E1290" t="s">
        <v>27</v>
      </c>
      <c r="F1290">
        <v>0</v>
      </c>
      <c r="G1290">
        <v>0</v>
      </c>
      <c r="H1290">
        <v>0</v>
      </c>
    </row>
    <row r="1291" spans="1:8" hidden="1" x14ac:dyDescent="0.35">
      <c r="A1291">
        <v>14000</v>
      </c>
      <c r="B1291" t="str">
        <f t="shared" si="94"/>
        <v>10000</v>
      </c>
      <c r="C1291" t="str">
        <f>"CJS87018"</f>
        <v>CJS87018</v>
      </c>
      <c r="D1291" t="str">
        <f t="shared" si="95"/>
        <v>101010</v>
      </c>
      <c r="E1291" t="s">
        <v>27</v>
      </c>
      <c r="F1291">
        <v>0</v>
      </c>
      <c r="G1291">
        <v>0</v>
      </c>
      <c r="H1291">
        <v>0</v>
      </c>
    </row>
    <row r="1292" spans="1:8" hidden="1" x14ac:dyDescent="0.35">
      <c r="A1292">
        <v>14000</v>
      </c>
      <c r="B1292" t="str">
        <f t="shared" si="94"/>
        <v>10000</v>
      </c>
      <c r="C1292" t="str">
        <f>"CJS87019"</f>
        <v>CJS87019</v>
      </c>
      <c r="D1292" t="str">
        <f t="shared" si="95"/>
        <v>101010</v>
      </c>
      <c r="E1292" t="s">
        <v>27</v>
      </c>
      <c r="F1292">
        <v>0</v>
      </c>
      <c r="G1292">
        <v>0</v>
      </c>
      <c r="H1292">
        <v>0</v>
      </c>
    </row>
    <row r="1293" spans="1:8" hidden="1" x14ac:dyDescent="0.35">
      <c r="A1293">
        <v>14000</v>
      </c>
      <c r="B1293" t="str">
        <f t="shared" si="94"/>
        <v>10000</v>
      </c>
      <c r="C1293" t="str">
        <f>"CJS99001"</f>
        <v>CJS99001</v>
      </c>
      <c r="D1293" t="str">
        <f t="shared" si="95"/>
        <v>101010</v>
      </c>
      <c r="E1293" t="s">
        <v>27</v>
      </c>
      <c r="F1293">
        <v>0</v>
      </c>
      <c r="G1293">
        <v>0</v>
      </c>
      <c r="H1293">
        <v>0</v>
      </c>
    </row>
    <row r="1294" spans="1:8" hidden="1" x14ac:dyDescent="0.35">
      <c r="A1294">
        <v>14000</v>
      </c>
      <c r="B1294" t="str">
        <f t="shared" si="94"/>
        <v>10000</v>
      </c>
      <c r="C1294" t="str">
        <f>"CJS99002"</f>
        <v>CJS99002</v>
      </c>
      <c r="D1294" t="str">
        <f t="shared" si="95"/>
        <v>101010</v>
      </c>
      <c r="E1294" t="s">
        <v>27</v>
      </c>
      <c r="F1294">
        <v>0</v>
      </c>
      <c r="G1294">
        <v>0</v>
      </c>
      <c r="H1294">
        <v>0</v>
      </c>
    </row>
    <row r="1295" spans="1:8" hidden="1" x14ac:dyDescent="0.35">
      <c r="A1295">
        <v>14000</v>
      </c>
      <c r="B1295" t="str">
        <f t="shared" si="94"/>
        <v>10000</v>
      </c>
      <c r="C1295" t="str">
        <f>"CJS99006"</f>
        <v>CJS99006</v>
      </c>
      <c r="D1295" t="str">
        <f t="shared" si="95"/>
        <v>101010</v>
      </c>
      <c r="E1295" t="s">
        <v>27</v>
      </c>
      <c r="F1295">
        <v>0</v>
      </c>
      <c r="G1295">
        <v>0</v>
      </c>
      <c r="H1295">
        <v>0</v>
      </c>
    </row>
    <row r="1296" spans="1:8" hidden="1" x14ac:dyDescent="0.35">
      <c r="A1296">
        <v>14000</v>
      </c>
      <c r="B1296" t="str">
        <f t="shared" si="94"/>
        <v>10000</v>
      </c>
      <c r="C1296" t="str">
        <f>"CJS99007"</f>
        <v>CJS99007</v>
      </c>
      <c r="D1296" t="str">
        <f t="shared" si="95"/>
        <v>101010</v>
      </c>
      <c r="E1296" t="s">
        <v>27</v>
      </c>
      <c r="F1296">
        <v>0</v>
      </c>
      <c r="G1296">
        <v>0</v>
      </c>
      <c r="H1296">
        <v>0</v>
      </c>
    </row>
    <row r="1297" spans="1:8" hidden="1" x14ac:dyDescent="0.35">
      <c r="A1297">
        <v>14000</v>
      </c>
      <c r="B1297" t="str">
        <f t="shared" si="94"/>
        <v>10000</v>
      </c>
      <c r="C1297" t="str">
        <f>"CJS99019"</f>
        <v>CJS99019</v>
      </c>
      <c r="D1297" t="str">
        <f t="shared" si="95"/>
        <v>101010</v>
      </c>
      <c r="E1297" t="s">
        <v>27</v>
      </c>
      <c r="F1297">
        <v>0</v>
      </c>
      <c r="G1297">
        <v>0</v>
      </c>
      <c r="H1297">
        <v>0</v>
      </c>
    </row>
    <row r="1298" spans="1:8" hidden="1" x14ac:dyDescent="0.35">
      <c r="A1298">
        <v>14000</v>
      </c>
      <c r="B1298" t="str">
        <f>"10110"</f>
        <v>10110</v>
      </c>
      <c r="C1298" t="str">
        <f>"0000000000"</f>
        <v>0000000000</v>
      </c>
      <c r="D1298" t="str">
        <f t="shared" si="95"/>
        <v>101010</v>
      </c>
      <c r="E1298" t="s">
        <v>27</v>
      </c>
      <c r="F1298">
        <v>6986.04</v>
      </c>
      <c r="G1298">
        <v>0</v>
      </c>
      <c r="H1298">
        <v>6986.04</v>
      </c>
    </row>
    <row r="1299" spans="1:8" hidden="1" x14ac:dyDescent="0.35">
      <c r="A1299">
        <v>14000</v>
      </c>
      <c r="B1299" t="str">
        <f>"10110"</f>
        <v>10110</v>
      </c>
      <c r="C1299" t="str">
        <f>"0000000000"</f>
        <v>0000000000</v>
      </c>
      <c r="D1299" t="str">
        <f>"308000"</f>
        <v>308000</v>
      </c>
      <c r="E1299" t="s">
        <v>91</v>
      </c>
      <c r="F1299">
        <v>-6986.04</v>
      </c>
      <c r="G1299">
        <v>0</v>
      </c>
      <c r="H1299">
        <v>-6986.04</v>
      </c>
    </row>
    <row r="1300" spans="1:8" hidden="1" x14ac:dyDescent="0.35">
      <c r="A1300">
        <v>14000</v>
      </c>
      <c r="B1300" t="str">
        <f>"10110"</f>
        <v>10110</v>
      </c>
      <c r="C1300" t="str">
        <f>"0000116830"</f>
        <v>0000116830</v>
      </c>
      <c r="D1300" t="str">
        <f>"101010"</f>
        <v>101010</v>
      </c>
      <c r="E1300" t="s">
        <v>27</v>
      </c>
      <c r="F1300">
        <v>-6440.47</v>
      </c>
      <c r="G1300">
        <v>0</v>
      </c>
      <c r="H1300">
        <v>-6440.47</v>
      </c>
    </row>
    <row r="1301" spans="1:8" hidden="1" x14ac:dyDescent="0.35">
      <c r="A1301">
        <v>14000</v>
      </c>
      <c r="B1301" t="str">
        <f>"10110"</f>
        <v>10110</v>
      </c>
      <c r="C1301" t="str">
        <f>"0000116830"</f>
        <v>0000116830</v>
      </c>
      <c r="D1301" t="str">
        <f>"308000"</f>
        <v>308000</v>
      </c>
      <c r="E1301" t="s">
        <v>91</v>
      </c>
      <c r="F1301">
        <v>6440.47</v>
      </c>
      <c r="G1301">
        <v>0</v>
      </c>
      <c r="H1301">
        <v>6440.47</v>
      </c>
    </row>
    <row r="1302" spans="1:8" hidden="1" x14ac:dyDescent="0.35">
      <c r="A1302">
        <v>14000</v>
      </c>
      <c r="B1302" t="str">
        <f t="shared" ref="B1302:B1319" si="96">"10120"</f>
        <v>10120</v>
      </c>
      <c r="C1302" t="str">
        <f>"0000000000"</f>
        <v>0000000000</v>
      </c>
      <c r="D1302" t="str">
        <f>"101010"</f>
        <v>101010</v>
      </c>
      <c r="E1302" t="s">
        <v>27</v>
      </c>
      <c r="F1302">
        <v>10910936.800000001</v>
      </c>
      <c r="G1302">
        <v>0</v>
      </c>
      <c r="H1302">
        <v>10910936.800000001</v>
      </c>
    </row>
    <row r="1303" spans="1:8" hidden="1" x14ac:dyDescent="0.35">
      <c r="A1303">
        <v>14000</v>
      </c>
      <c r="B1303" t="str">
        <f t="shared" si="96"/>
        <v>10120</v>
      </c>
      <c r="C1303" t="str">
        <f>"0000000000"</f>
        <v>0000000000</v>
      </c>
      <c r="D1303" t="str">
        <f>"205025"</f>
        <v>205025</v>
      </c>
      <c r="E1303" t="s">
        <v>29</v>
      </c>
      <c r="F1303">
        <v>0</v>
      </c>
      <c r="G1303">
        <v>0</v>
      </c>
      <c r="H1303">
        <v>0</v>
      </c>
    </row>
    <row r="1304" spans="1:8" hidden="1" x14ac:dyDescent="0.35">
      <c r="A1304">
        <v>14000</v>
      </c>
      <c r="B1304" t="str">
        <f t="shared" si="96"/>
        <v>10120</v>
      </c>
      <c r="C1304" t="str">
        <f>"0000000000"</f>
        <v>0000000000</v>
      </c>
      <c r="D1304" t="str">
        <f>"255470"</f>
        <v>255470</v>
      </c>
      <c r="E1304" t="s">
        <v>30</v>
      </c>
      <c r="F1304">
        <v>0</v>
      </c>
      <c r="G1304">
        <v>0</v>
      </c>
      <c r="H1304">
        <v>0</v>
      </c>
    </row>
    <row r="1305" spans="1:8" hidden="1" x14ac:dyDescent="0.35">
      <c r="A1305">
        <v>14000</v>
      </c>
      <c r="B1305" t="str">
        <f t="shared" si="96"/>
        <v>10120</v>
      </c>
      <c r="C1305" t="str">
        <f>"0000000000"</f>
        <v>0000000000</v>
      </c>
      <c r="D1305" t="str">
        <f>"308000"</f>
        <v>308000</v>
      </c>
      <c r="E1305" t="s">
        <v>91</v>
      </c>
      <c r="F1305">
        <v>-10910936.800000001</v>
      </c>
      <c r="G1305">
        <v>0</v>
      </c>
      <c r="H1305">
        <v>-10910936.800000001</v>
      </c>
    </row>
    <row r="1306" spans="1:8" hidden="1" x14ac:dyDescent="0.35">
      <c r="A1306">
        <v>14000</v>
      </c>
      <c r="B1306" t="str">
        <f t="shared" si="96"/>
        <v>10120</v>
      </c>
      <c r="C1306" t="str">
        <f t="shared" ref="C1306:C1319" si="97">"0000118072"</f>
        <v>0000118072</v>
      </c>
      <c r="D1306" t="str">
        <f>"101010"</f>
        <v>101010</v>
      </c>
      <c r="E1306" t="s">
        <v>27</v>
      </c>
      <c r="F1306">
        <v>-3960000.89</v>
      </c>
      <c r="G1306">
        <v>-135389.32</v>
      </c>
      <c r="H1306">
        <v>-4095390.21</v>
      </c>
    </row>
    <row r="1307" spans="1:8" hidden="1" x14ac:dyDescent="0.35">
      <c r="A1307">
        <v>14000</v>
      </c>
      <c r="B1307" t="str">
        <f t="shared" si="96"/>
        <v>10120</v>
      </c>
      <c r="C1307" t="str">
        <f t="shared" si="97"/>
        <v>0000118072</v>
      </c>
      <c r="D1307" t="str">
        <f>"205025"</f>
        <v>205025</v>
      </c>
      <c r="E1307" t="s">
        <v>29</v>
      </c>
      <c r="F1307">
        <v>-48547.46</v>
      </c>
      <c r="G1307">
        <v>48547.46</v>
      </c>
      <c r="H1307">
        <v>0</v>
      </c>
    </row>
    <row r="1308" spans="1:8" hidden="1" x14ac:dyDescent="0.35">
      <c r="A1308">
        <v>14000</v>
      </c>
      <c r="B1308" t="str">
        <f t="shared" si="96"/>
        <v>10120</v>
      </c>
      <c r="C1308" t="str">
        <f t="shared" si="97"/>
        <v>0000118072</v>
      </c>
      <c r="D1308" t="str">
        <f>"308000"</f>
        <v>308000</v>
      </c>
      <c r="E1308" t="s">
        <v>91</v>
      </c>
      <c r="F1308">
        <v>3089654.85</v>
      </c>
      <c r="G1308">
        <v>0</v>
      </c>
      <c r="H1308">
        <v>3089654.85</v>
      </c>
    </row>
    <row r="1309" spans="1:8" hidden="1" x14ac:dyDescent="0.35">
      <c r="A1309">
        <v>14000</v>
      </c>
      <c r="B1309" t="str">
        <f t="shared" si="96"/>
        <v>10120</v>
      </c>
      <c r="C1309" t="str">
        <f t="shared" si="97"/>
        <v>0000118072</v>
      </c>
      <c r="D1309" t="str">
        <f>"5011110"</f>
        <v>5011110</v>
      </c>
      <c r="E1309" t="s">
        <v>34</v>
      </c>
      <c r="F1309">
        <v>1879.82</v>
      </c>
      <c r="G1309">
        <v>379.58</v>
      </c>
      <c r="H1309">
        <v>2259.4</v>
      </c>
    </row>
    <row r="1310" spans="1:8" hidden="1" x14ac:dyDescent="0.35">
      <c r="A1310">
        <v>14000</v>
      </c>
      <c r="B1310" t="str">
        <f t="shared" si="96"/>
        <v>10120</v>
      </c>
      <c r="C1310" t="str">
        <f t="shared" si="97"/>
        <v>0000118072</v>
      </c>
      <c r="D1310" t="str">
        <f>"5011120"</f>
        <v>5011120</v>
      </c>
      <c r="E1310" t="s">
        <v>35</v>
      </c>
      <c r="F1310">
        <v>995.66</v>
      </c>
      <c r="G1310">
        <v>199.39</v>
      </c>
      <c r="H1310">
        <v>1195.05</v>
      </c>
    </row>
    <row r="1311" spans="1:8" hidden="1" x14ac:dyDescent="0.35">
      <c r="A1311">
        <v>14000</v>
      </c>
      <c r="B1311" t="str">
        <f t="shared" si="96"/>
        <v>10120</v>
      </c>
      <c r="C1311" t="str">
        <f t="shared" si="97"/>
        <v>0000118072</v>
      </c>
      <c r="D1311" t="str">
        <f>"5011140"</f>
        <v>5011140</v>
      </c>
      <c r="E1311" t="s">
        <v>36</v>
      </c>
      <c r="F1311">
        <v>174.22</v>
      </c>
      <c r="G1311">
        <v>35.18</v>
      </c>
      <c r="H1311">
        <v>209.4</v>
      </c>
    </row>
    <row r="1312" spans="1:8" hidden="1" x14ac:dyDescent="0.35">
      <c r="A1312">
        <v>14000</v>
      </c>
      <c r="B1312" t="str">
        <f t="shared" si="96"/>
        <v>10120</v>
      </c>
      <c r="C1312" t="str">
        <f t="shared" si="97"/>
        <v>0000118072</v>
      </c>
      <c r="D1312" t="str">
        <f>"5011150"</f>
        <v>5011150</v>
      </c>
      <c r="E1312" t="s">
        <v>37</v>
      </c>
      <c r="F1312">
        <v>1728.5</v>
      </c>
      <c r="G1312">
        <v>347.5</v>
      </c>
      <c r="H1312">
        <v>2076</v>
      </c>
    </row>
    <row r="1313" spans="1:8" hidden="1" x14ac:dyDescent="0.35">
      <c r="A1313">
        <v>14000</v>
      </c>
      <c r="B1313" t="str">
        <f t="shared" si="96"/>
        <v>10120</v>
      </c>
      <c r="C1313" t="str">
        <f t="shared" si="97"/>
        <v>0000118072</v>
      </c>
      <c r="D1313" t="str">
        <f>"5011160"</f>
        <v>5011160</v>
      </c>
      <c r="E1313" t="s">
        <v>38</v>
      </c>
      <c r="F1313">
        <v>145.6</v>
      </c>
      <c r="G1313">
        <v>29.4</v>
      </c>
      <c r="H1313">
        <v>175</v>
      </c>
    </row>
    <row r="1314" spans="1:8" hidden="1" x14ac:dyDescent="0.35">
      <c r="A1314">
        <v>14000</v>
      </c>
      <c r="B1314" t="str">
        <f t="shared" si="96"/>
        <v>10120</v>
      </c>
      <c r="C1314" t="str">
        <f t="shared" si="97"/>
        <v>0000118072</v>
      </c>
      <c r="D1314" t="str">
        <f>"5011170"</f>
        <v>5011170</v>
      </c>
      <c r="E1314" t="s">
        <v>39</v>
      </c>
      <c r="F1314">
        <v>79.290000000000006</v>
      </c>
      <c r="G1314">
        <v>16.010000000000002</v>
      </c>
      <c r="H1314">
        <v>95.3</v>
      </c>
    </row>
    <row r="1315" spans="1:8" hidden="1" x14ac:dyDescent="0.35">
      <c r="A1315">
        <v>14000</v>
      </c>
      <c r="B1315" t="str">
        <f t="shared" si="96"/>
        <v>10120</v>
      </c>
      <c r="C1315" t="str">
        <f t="shared" si="97"/>
        <v>0000118072</v>
      </c>
      <c r="D1315" t="str">
        <f>"5011230"</f>
        <v>5011230</v>
      </c>
      <c r="E1315" t="s">
        <v>42</v>
      </c>
      <c r="F1315">
        <v>13125</v>
      </c>
      <c r="G1315">
        <v>2625</v>
      </c>
      <c r="H1315">
        <v>15750</v>
      </c>
    </row>
    <row r="1316" spans="1:8" hidden="1" x14ac:dyDescent="0.35">
      <c r="A1316">
        <v>14000</v>
      </c>
      <c r="B1316" t="str">
        <f t="shared" si="96"/>
        <v>10120</v>
      </c>
      <c r="C1316" t="str">
        <f t="shared" si="97"/>
        <v>0000118072</v>
      </c>
      <c r="D1316" t="str">
        <f>"5011380"</f>
        <v>5011380</v>
      </c>
      <c r="E1316" t="s">
        <v>44</v>
      </c>
      <c r="F1316">
        <v>100</v>
      </c>
      <c r="G1316">
        <v>20</v>
      </c>
      <c r="H1316">
        <v>120</v>
      </c>
    </row>
    <row r="1317" spans="1:8" hidden="1" x14ac:dyDescent="0.35">
      <c r="A1317">
        <v>14000</v>
      </c>
      <c r="B1317" t="str">
        <f t="shared" si="96"/>
        <v>10120</v>
      </c>
      <c r="C1317" t="str">
        <f t="shared" si="97"/>
        <v>0000118072</v>
      </c>
      <c r="D1317" t="str">
        <f>"5014510"</f>
        <v>5014510</v>
      </c>
      <c r="E1317" t="s">
        <v>86</v>
      </c>
      <c r="F1317">
        <v>608231.43000000005</v>
      </c>
      <c r="G1317">
        <v>12240.2</v>
      </c>
      <c r="H1317">
        <v>620471.63</v>
      </c>
    </row>
    <row r="1318" spans="1:8" hidden="1" x14ac:dyDescent="0.35">
      <c r="A1318">
        <v>14000</v>
      </c>
      <c r="B1318" t="str">
        <f t="shared" si="96"/>
        <v>10120</v>
      </c>
      <c r="C1318" t="str">
        <f t="shared" si="97"/>
        <v>0000118072</v>
      </c>
      <c r="D1318" t="str">
        <f>"5014520"</f>
        <v>5014520</v>
      </c>
      <c r="E1318" t="s">
        <v>85</v>
      </c>
      <c r="F1318">
        <v>270077.07</v>
      </c>
      <c r="G1318">
        <v>64016.05</v>
      </c>
      <c r="H1318">
        <v>334093.12</v>
      </c>
    </row>
    <row r="1319" spans="1:8" hidden="1" x14ac:dyDescent="0.35">
      <c r="A1319">
        <v>14000</v>
      </c>
      <c r="B1319" t="str">
        <f t="shared" si="96"/>
        <v>10120</v>
      </c>
      <c r="C1319" t="str">
        <f t="shared" si="97"/>
        <v>0000118072</v>
      </c>
      <c r="D1319" t="str">
        <f>"609930"</f>
        <v>609930</v>
      </c>
      <c r="E1319" t="s">
        <v>106</v>
      </c>
      <c r="F1319">
        <v>22356.91</v>
      </c>
      <c r="G1319">
        <v>6933.55</v>
      </c>
      <c r="H1319">
        <v>29290.46</v>
      </c>
    </row>
    <row r="1320" spans="1:8" hidden="1" x14ac:dyDescent="0.35">
      <c r="A1320">
        <v>14000</v>
      </c>
      <c r="B1320" t="str">
        <f>"12110"</f>
        <v>12110</v>
      </c>
      <c r="C1320" t="str">
        <f t="shared" ref="C1320:C1327" si="98">"0000000000"</f>
        <v>0000000000</v>
      </c>
      <c r="D1320" t="str">
        <f>"101010"</f>
        <v>101010</v>
      </c>
      <c r="E1320" t="s">
        <v>27</v>
      </c>
      <c r="F1320">
        <v>17499930</v>
      </c>
      <c r="G1320">
        <v>0</v>
      </c>
      <c r="H1320">
        <v>17499930</v>
      </c>
    </row>
    <row r="1321" spans="1:8" hidden="1" x14ac:dyDescent="0.35">
      <c r="A1321">
        <v>14000</v>
      </c>
      <c r="B1321" t="str">
        <f>"12110"</f>
        <v>12110</v>
      </c>
      <c r="C1321" t="str">
        <f t="shared" si="98"/>
        <v>0000000000</v>
      </c>
      <c r="D1321" t="str">
        <f>"609650"</f>
        <v>609650</v>
      </c>
      <c r="E1321" t="s">
        <v>127</v>
      </c>
      <c r="F1321">
        <v>-17499930</v>
      </c>
      <c r="G1321">
        <v>0</v>
      </c>
      <c r="H1321">
        <v>-17499930</v>
      </c>
    </row>
    <row r="1322" spans="1:8" hidden="1" x14ac:dyDescent="0.35">
      <c r="A1322">
        <v>14000</v>
      </c>
      <c r="B1322" t="str">
        <f t="shared" ref="B1322:B1327" si="99">"15000"</f>
        <v>15000</v>
      </c>
      <c r="C1322" t="str">
        <f t="shared" si="98"/>
        <v>0000000000</v>
      </c>
      <c r="D1322" t="str">
        <f>"182720"</f>
        <v>182720</v>
      </c>
      <c r="E1322" t="s">
        <v>129</v>
      </c>
      <c r="F1322">
        <v>2924424.77</v>
      </c>
      <c r="G1322">
        <v>0</v>
      </c>
      <c r="H1322">
        <v>2924424.77</v>
      </c>
    </row>
    <row r="1323" spans="1:8" hidden="1" x14ac:dyDescent="0.35">
      <c r="A1323">
        <v>14000</v>
      </c>
      <c r="B1323" t="str">
        <f t="shared" si="99"/>
        <v>15000</v>
      </c>
      <c r="C1323" t="str">
        <f t="shared" si="98"/>
        <v>0000000000</v>
      </c>
      <c r="D1323" t="str">
        <f>"183670"</f>
        <v>183670</v>
      </c>
      <c r="E1323" t="s">
        <v>130</v>
      </c>
      <c r="F1323">
        <v>-6505</v>
      </c>
      <c r="G1323">
        <v>0</v>
      </c>
      <c r="H1323">
        <v>-6505</v>
      </c>
    </row>
    <row r="1324" spans="1:8" hidden="1" x14ac:dyDescent="0.35">
      <c r="A1324">
        <v>14000</v>
      </c>
      <c r="B1324" t="str">
        <f t="shared" si="99"/>
        <v>15000</v>
      </c>
      <c r="C1324" t="str">
        <f t="shared" si="98"/>
        <v>0000000000</v>
      </c>
      <c r="D1324" t="str">
        <f>"183680"</f>
        <v>183680</v>
      </c>
      <c r="E1324" t="s">
        <v>131</v>
      </c>
      <c r="F1324">
        <v>6505</v>
      </c>
      <c r="G1324">
        <v>0</v>
      </c>
      <c r="H1324">
        <v>6505</v>
      </c>
    </row>
    <row r="1325" spans="1:8" hidden="1" x14ac:dyDescent="0.35">
      <c r="A1325">
        <v>14000</v>
      </c>
      <c r="B1325" t="str">
        <f t="shared" si="99"/>
        <v>15000</v>
      </c>
      <c r="C1325" t="str">
        <f t="shared" si="98"/>
        <v>0000000000</v>
      </c>
      <c r="D1325" t="str">
        <f>"183700"</f>
        <v>183700</v>
      </c>
      <c r="E1325" t="s">
        <v>132</v>
      </c>
      <c r="F1325">
        <v>148153.67000000001</v>
      </c>
      <c r="G1325">
        <v>0</v>
      </c>
      <c r="H1325">
        <v>148153.67000000001</v>
      </c>
    </row>
    <row r="1326" spans="1:8" hidden="1" x14ac:dyDescent="0.35">
      <c r="A1326">
        <v>14000</v>
      </c>
      <c r="B1326" t="str">
        <f t="shared" si="99"/>
        <v>15000</v>
      </c>
      <c r="C1326" t="str">
        <f t="shared" si="98"/>
        <v>0000000000</v>
      </c>
      <c r="D1326" t="str">
        <f>"183730"</f>
        <v>183730</v>
      </c>
      <c r="E1326" t="s">
        <v>133</v>
      </c>
      <c r="F1326">
        <v>-65910.75</v>
      </c>
      <c r="G1326">
        <v>0</v>
      </c>
      <c r="H1326">
        <v>-65910.75</v>
      </c>
    </row>
    <row r="1327" spans="1:8" hidden="1" x14ac:dyDescent="0.35">
      <c r="A1327">
        <v>14000</v>
      </c>
      <c r="B1327" t="str">
        <f t="shared" si="99"/>
        <v>15000</v>
      </c>
      <c r="C1327" t="str">
        <f t="shared" si="98"/>
        <v>0000000000</v>
      </c>
      <c r="D1327" t="str">
        <f>"257980"</f>
        <v>257980</v>
      </c>
      <c r="E1327" t="s">
        <v>134</v>
      </c>
      <c r="F1327">
        <v>-3006667.69</v>
      </c>
      <c r="G1327">
        <v>0</v>
      </c>
      <c r="H1327">
        <v>-3006667.69</v>
      </c>
    </row>
  </sheetData>
  <autoFilter ref="A10:H1327">
    <filterColumn colId="1">
      <filters>
        <filter val="07040"/>
      </filters>
    </filterColumn>
    <filterColumn colId="2">
      <filters>
        <filter val="CJS7101601"/>
        <filter val="CJS7101602"/>
        <filter val="CJS7101607"/>
        <filter val="CJS7101608"/>
      </filters>
    </filterColumn>
    <filterColumn colId="3">
      <filters>
        <filter val="101010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vglr001_15410746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Fisher, Constance (DCJS)</dc:creator>
  <cp:lastModifiedBy>VITA Program</cp:lastModifiedBy>
  <dcterms:created xsi:type="dcterms:W3CDTF">2021-09-13T19:18:36Z</dcterms:created>
  <dcterms:modified xsi:type="dcterms:W3CDTF">2021-09-13T19:18:50Z</dcterms:modified>
</cp:coreProperties>
</file>